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4lan-my.sharepoint.com/personal/e11059_open_mofa_go_jp/Documents/デスクトップ/作業/260318_20260317006（国協N協）令和8年度日本ＮＧＯ連携無償資金協力　実施要領/定型書式/"/>
    </mc:Choice>
  </mc:AlternateContent>
  <xr:revisionPtr revIDLastSave="0" documentId="13_ncr:1_{BAF8B233-DD55-4AAD-B372-DD45E9476AD7}" xr6:coauthVersionLast="47" xr6:coauthVersionMax="47" xr10:uidLastSave="{00000000-0000-0000-0000-000000000000}"/>
  <bookViews>
    <workbookView xWindow="1520" yWindow="1520" windowWidth="16330" windowHeight="9370" xr2:uid="{33C9E75D-F45F-42A4-A89D-12C17EA2F7EE}"/>
  </bookViews>
  <sheets>
    <sheet name="４－ａ記載例" sheetId="10" r:id="rId1"/>
    <sheet name="4 - b 使用明細書" sheetId="6" r:id="rId2"/>
    <sheet name="４－ｃ人件費実績表" sheetId="9" r:id="rId3"/>
    <sheet name="４－ｃ別表" sheetId="4" r:id="rId4"/>
    <sheet name="４－ｄ一般管理費集計表" sheetId="5" r:id="rId5"/>
  </sheets>
  <definedNames>
    <definedName name="_xlnm.Print_Area" localSheetId="1">'4 - b 使用明細書'!$A$1:$D$208</definedName>
    <definedName name="_xlnm.Print_Area" localSheetId="0">'４－ａ記載例'!$A$1:$I$75</definedName>
    <definedName name="_xlnm.Print_Area" localSheetId="2">'４－ｃ人件費実績表'!$B$1:$T$108</definedName>
    <definedName name="_xlnm.Print_Area" localSheetId="3">'４－ｃ別表'!$A$1:$J$41</definedName>
    <definedName name="_xlnm.Print_Area" localSheetId="4">'４－ｄ一般管理費集計表'!$A$1:$D$40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9" i="9" l="1"/>
  <c r="S69" i="9"/>
  <c r="S60" i="9"/>
  <c r="S51" i="9"/>
  <c r="S41" i="9"/>
  <c r="S32" i="9"/>
  <c r="S82" i="9"/>
  <c r="F34" i="9"/>
  <c r="S34" i="9"/>
  <c r="F81" i="9"/>
  <c r="R81" i="9"/>
  <c r="Q81" i="9"/>
  <c r="P81" i="9"/>
  <c r="O81" i="9"/>
  <c r="N81" i="9"/>
  <c r="M81" i="9"/>
  <c r="L81" i="9"/>
  <c r="K81" i="9"/>
  <c r="J81" i="9"/>
  <c r="I81" i="9"/>
  <c r="H81" i="9"/>
  <c r="G81" i="9"/>
  <c r="F71" i="9"/>
  <c r="R71" i="9"/>
  <c r="Q71" i="9"/>
  <c r="P71" i="9"/>
  <c r="O71" i="9"/>
  <c r="N71" i="9"/>
  <c r="M71" i="9"/>
  <c r="L71" i="9"/>
  <c r="K71" i="9"/>
  <c r="J71" i="9"/>
  <c r="I71" i="9"/>
  <c r="H71" i="9"/>
  <c r="G71" i="9"/>
  <c r="R62" i="9"/>
  <c r="Q62" i="9"/>
  <c r="P62" i="9"/>
  <c r="O62" i="9"/>
  <c r="N62" i="9"/>
  <c r="M62" i="9"/>
  <c r="L62" i="9"/>
  <c r="K62" i="9"/>
  <c r="J62" i="9"/>
  <c r="I62" i="9"/>
  <c r="H62" i="9"/>
  <c r="G62" i="9"/>
  <c r="F62" i="9"/>
  <c r="S62" i="9"/>
  <c r="R53" i="9"/>
  <c r="Q53" i="9"/>
  <c r="P53" i="9"/>
  <c r="O53" i="9"/>
  <c r="N53" i="9"/>
  <c r="S53" i="9"/>
  <c r="M53" i="9"/>
  <c r="L53" i="9"/>
  <c r="K53" i="9"/>
  <c r="J53" i="9"/>
  <c r="I53" i="9"/>
  <c r="H53" i="9"/>
  <c r="G53" i="9"/>
  <c r="F53" i="9"/>
  <c r="G43" i="9"/>
  <c r="H43" i="9"/>
  <c r="I43" i="9"/>
  <c r="J43" i="9"/>
  <c r="K43" i="9"/>
  <c r="L43" i="9"/>
  <c r="M43" i="9"/>
  <c r="N43" i="9"/>
  <c r="O43" i="9"/>
  <c r="P43" i="9"/>
  <c r="Q43" i="9"/>
  <c r="R43" i="9"/>
  <c r="F43" i="9"/>
  <c r="G34" i="9"/>
  <c r="H34" i="9"/>
  <c r="I34" i="9"/>
  <c r="J34" i="9"/>
  <c r="K34" i="9"/>
  <c r="L34" i="9"/>
  <c r="M34" i="9"/>
  <c r="N34" i="9"/>
  <c r="O34" i="9"/>
  <c r="P34" i="9"/>
  <c r="Q34" i="9"/>
  <c r="R34" i="9"/>
  <c r="C196" i="6"/>
  <c r="D39" i="5"/>
  <c r="D85" i="10"/>
  <c r="D86" i="10"/>
  <c r="J84" i="10"/>
  <c r="D84" i="10"/>
  <c r="D83" i="10"/>
  <c r="J82" i="10"/>
  <c r="D81" i="10"/>
  <c r="D80" i="10"/>
  <c r="H64" i="10"/>
  <c r="H66" i="10"/>
  <c r="I63" i="10"/>
  <c r="H63" i="10"/>
  <c r="F63" i="10"/>
  <c r="L60" i="10"/>
  <c r="J60" i="10"/>
  <c r="K59" i="10"/>
  <c r="J59" i="10"/>
  <c r="F58" i="10"/>
  <c r="J58" i="10"/>
  <c r="G58" i="10"/>
  <c r="I58" i="10"/>
  <c r="L55" i="10"/>
  <c r="J55" i="10"/>
  <c r="K54" i="10"/>
  <c r="J54" i="10"/>
  <c r="F53" i="10"/>
  <c r="J53" i="10"/>
  <c r="G53" i="10"/>
  <c r="I53" i="10"/>
  <c r="J51" i="10"/>
  <c r="G51" i="10"/>
  <c r="I51" i="10"/>
  <c r="F51" i="10"/>
  <c r="L50" i="10"/>
  <c r="J50" i="10"/>
  <c r="F50" i="10"/>
  <c r="G50" i="10"/>
  <c r="I50" i="10"/>
  <c r="L49" i="10"/>
  <c r="J49" i="10"/>
  <c r="F49" i="10"/>
  <c r="G49" i="10"/>
  <c r="I49" i="10"/>
  <c r="L48" i="10"/>
  <c r="J48" i="10"/>
  <c r="F48" i="10"/>
  <c r="G48" i="10"/>
  <c r="I48" i="10"/>
  <c r="L47" i="10"/>
  <c r="J47" i="10"/>
  <c r="F47" i="10"/>
  <c r="G47" i="10"/>
  <c r="I47" i="10"/>
  <c r="L46" i="10"/>
  <c r="J46" i="10"/>
  <c r="G46" i="10"/>
  <c r="I46" i="10"/>
  <c r="F46" i="10"/>
  <c r="K43" i="10"/>
  <c r="J43" i="10"/>
  <c r="F43" i="10"/>
  <c r="G43" i="10"/>
  <c r="I43" i="10"/>
  <c r="K41" i="10"/>
  <c r="J41" i="10"/>
  <c r="F41" i="10"/>
  <c r="G41" i="10"/>
  <c r="I41" i="10"/>
  <c r="L39" i="10"/>
  <c r="J39" i="10"/>
  <c r="K38" i="10"/>
  <c r="J38" i="10"/>
  <c r="F37" i="10"/>
  <c r="J37" i="10"/>
  <c r="G37" i="10"/>
  <c r="I37" i="10"/>
  <c r="K36" i="10"/>
  <c r="J36" i="10"/>
  <c r="F35" i="10"/>
  <c r="J35" i="10"/>
  <c r="G35" i="10"/>
  <c r="I35" i="10"/>
  <c r="K34" i="10"/>
  <c r="J34" i="10"/>
  <c r="F33" i="10"/>
  <c r="J33" i="10"/>
  <c r="G33" i="10"/>
  <c r="I33" i="10"/>
  <c r="K32" i="10"/>
  <c r="J32" i="10"/>
  <c r="F31" i="10"/>
  <c r="J31" i="10"/>
  <c r="G31" i="10"/>
  <c r="I31" i="10"/>
  <c r="K30" i="10"/>
  <c r="J30" i="10"/>
  <c r="F29" i="10"/>
  <c r="J29" i="10"/>
  <c r="G29" i="10"/>
  <c r="I29" i="10"/>
  <c r="K28" i="10"/>
  <c r="J28" i="10"/>
  <c r="F27" i="10"/>
  <c r="J27" i="10"/>
  <c r="G27" i="10"/>
  <c r="I27" i="10"/>
  <c r="K26" i="10"/>
  <c r="J26" i="10"/>
  <c r="F25" i="10"/>
  <c r="J25" i="10"/>
  <c r="G25" i="10"/>
  <c r="I25" i="10"/>
  <c r="K24" i="10"/>
  <c r="J24" i="10"/>
  <c r="F23" i="10"/>
  <c r="J23" i="10"/>
  <c r="G23" i="10"/>
  <c r="I23" i="10"/>
  <c r="L22" i="10"/>
  <c r="J22" i="10"/>
  <c r="K21" i="10"/>
  <c r="J21" i="10"/>
  <c r="J20" i="10"/>
  <c r="G20" i="10"/>
  <c r="L19" i="10"/>
  <c r="J19" i="10"/>
  <c r="K18" i="10"/>
  <c r="J18" i="10"/>
  <c r="J17" i="10"/>
  <c r="F17" i="10"/>
  <c r="G17" i="10"/>
  <c r="I17" i="10"/>
  <c r="L16" i="10"/>
  <c r="J16" i="10"/>
  <c r="K15" i="10"/>
  <c r="J15" i="10"/>
  <c r="F14" i="10"/>
  <c r="J14" i="10"/>
  <c r="G14" i="10"/>
  <c r="I14" i="10"/>
  <c r="L13" i="10"/>
  <c r="J13" i="10"/>
  <c r="K12" i="10"/>
  <c r="J12" i="10"/>
  <c r="J11" i="10"/>
  <c r="G11" i="10"/>
  <c r="L10" i="10"/>
  <c r="J10" i="10"/>
  <c r="K9" i="10"/>
  <c r="J9" i="10"/>
  <c r="J8" i="10"/>
  <c r="F8" i="10"/>
  <c r="G8" i="10"/>
  <c r="I8" i="10"/>
  <c r="S8" i="9"/>
  <c r="S9" i="9"/>
  <c r="F10" i="9"/>
  <c r="F12" i="9"/>
  <c r="G10" i="9"/>
  <c r="G12" i="9"/>
  <c r="G14" i="9"/>
  <c r="H10" i="9"/>
  <c r="H12" i="9"/>
  <c r="H14" i="9"/>
  <c r="I10" i="9"/>
  <c r="I12" i="9"/>
  <c r="I14" i="9"/>
  <c r="J10" i="9"/>
  <c r="J12" i="9"/>
  <c r="J14" i="9"/>
  <c r="K10" i="9"/>
  <c r="K12" i="9"/>
  <c r="K14" i="9"/>
  <c r="L10" i="9"/>
  <c r="L12" i="9"/>
  <c r="L14" i="9"/>
  <c r="M10" i="9"/>
  <c r="M12" i="9"/>
  <c r="M14" i="9"/>
  <c r="N10" i="9"/>
  <c r="N12" i="9"/>
  <c r="N14" i="9"/>
  <c r="O10" i="9"/>
  <c r="O12" i="9"/>
  <c r="O14" i="9"/>
  <c r="P10" i="9"/>
  <c r="P12" i="9"/>
  <c r="P14" i="9"/>
  <c r="Q10" i="9"/>
  <c r="Q12" i="9"/>
  <c r="Q14" i="9"/>
  <c r="R10" i="9"/>
  <c r="R12" i="9"/>
  <c r="R14" i="9"/>
  <c r="S16" i="9"/>
  <c r="S17" i="9"/>
  <c r="F18" i="9"/>
  <c r="F20" i="9"/>
  <c r="G18" i="9"/>
  <c r="G20" i="9"/>
  <c r="G22" i="9"/>
  <c r="H18" i="9"/>
  <c r="H20" i="9"/>
  <c r="H22" i="9"/>
  <c r="I18" i="9"/>
  <c r="I20" i="9"/>
  <c r="I22" i="9"/>
  <c r="J18" i="9"/>
  <c r="J20" i="9"/>
  <c r="J22" i="9"/>
  <c r="K18" i="9"/>
  <c r="K20" i="9"/>
  <c r="K22" i="9"/>
  <c r="L18" i="9"/>
  <c r="L20" i="9"/>
  <c r="L22" i="9"/>
  <c r="M18" i="9"/>
  <c r="M20" i="9"/>
  <c r="M22" i="9"/>
  <c r="N18" i="9"/>
  <c r="N20" i="9"/>
  <c r="N22" i="9"/>
  <c r="O18" i="9"/>
  <c r="O20" i="9"/>
  <c r="O22" i="9"/>
  <c r="P18" i="9"/>
  <c r="P20" i="9"/>
  <c r="P22" i="9"/>
  <c r="Q18" i="9"/>
  <c r="Q20" i="9"/>
  <c r="Q22" i="9"/>
  <c r="R18" i="9"/>
  <c r="R20" i="9"/>
  <c r="R22" i="9"/>
  <c r="S27" i="9"/>
  <c r="S28" i="9"/>
  <c r="F29" i="9"/>
  <c r="F31" i="9"/>
  <c r="G29" i="9"/>
  <c r="G31" i="9"/>
  <c r="H29" i="9"/>
  <c r="H31" i="9"/>
  <c r="I29" i="9"/>
  <c r="I31" i="9"/>
  <c r="J29" i="9"/>
  <c r="J31" i="9"/>
  <c r="K29" i="9"/>
  <c r="K31" i="9"/>
  <c r="L29" i="9"/>
  <c r="L31" i="9"/>
  <c r="M29" i="9"/>
  <c r="M31" i="9"/>
  <c r="N29" i="9"/>
  <c r="N31" i="9"/>
  <c r="O29" i="9"/>
  <c r="O31" i="9"/>
  <c r="P29" i="9"/>
  <c r="P31" i="9"/>
  <c r="Q29" i="9"/>
  <c r="Q31" i="9"/>
  <c r="R29" i="9"/>
  <c r="R31" i="9"/>
  <c r="S36" i="9"/>
  <c r="S37" i="9"/>
  <c r="F38" i="9"/>
  <c r="F40" i="9"/>
  <c r="G38" i="9"/>
  <c r="G40" i="9"/>
  <c r="H38" i="9"/>
  <c r="H40" i="9"/>
  <c r="I38" i="9"/>
  <c r="I40" i="9"/>
  <c r="J38" i="9"/>
  <c r="K38" i="9"/>
  <c r="K40" i="9"/>
  <c r="L38" i="9"/>
  <c r="L40" i="9"/>
  <c r="M38" i="9"/>
  <c r="M40" i="9"/>
  <c r="N38" i="9"/>
  <c r="N40" i="9"/>
  <c r="O38" i="9"/>
  <c r="O40" i="9"/>
  <c r="P38" i="9"/>
  <c r="P40" i="9"/>
  <c r="Q38" i="9"/>
  <c r="Q40" i="9"/>
  <c r="R38" i="9"/>
  <c r="R40" i="9"/>
  <c r="S46" i="9"/>
  <c r="S47" i="9"/>
  <c r="F48" i="9"/>
  <c r="F50" i="9"/>
  <c r="G48" i="9"/>
  <c r="G50" i="9"/>
  <c r="H48" i="9"/>
  <c r="H50" i="9"/>
  <c r="I48" i="9"/>
  <c r="I50" i="9"/>
  <c r="J48" i="9"/>
  <c r="J50" i="9"/>
  <c r="K48" i="9"/>
  <c r="K50" i="9"/>
  <c r="L48" i="9"/>
  <c r="L50" i="9"/>
  <c r="M48" i="9"/>
  <c r="M50" i="9"/>
  <c r="N48" i="9"/>
  <c r="N50" i="9"/>
  <c r="O48" i="9"/>
  <c r="O50" i="9"/>
  <c r="P48" i="9"/>
  <c r="P50" i="9"/>
  <c r="Q48" i="9"/>
  <c r="Q50" i="9"/>
  <c r="R48" i="9"/>
  <c r="R50" i="9"/>
  <c r="S55" i="9"/>
  <c r="S56" i="9"/>
  <c r="F57" i="9"/>
  <c r="G57" i="9"/>
  <c r="G59" i="9"/>
  <c r="H57" i="9"/>
  <c r="H59" i="9"/>
  <c r="I57" i="9"/>
  <c r="I59" i="9"/>
  <c r="J57" i="9"/>
  <c r="J59" i="9"/>
  <c r="K57" i="9"/>
  <c r="K59" i="9"/>
  <c r="L57" i="9"/>
  <c r="L59" i="9"/>
  <c r="M57" i="9"/>
  <c r="M59" i="9"/>
  <c r="N57" i="9"/>
  <c r="N59" i="9"/>
  <c r="O57" i="9"/>
  <c r="O59" i="9"/>
  <c r="P57" i="9"/>
  <c r="P59" i="9"/>
  <c r="Q57" i="9"/>
  <c r="Q59" i="9"/>
  <c r="R57" i="9"/>
  <c r="R59" i="9"/>
  <c r="S64" i="9"/>
  <c r="S65" i="9"/>
  <c r="F66" i="9"/>
  <c r="F68" i="9"/>
  <c r="G66" i="9"/>
  <c r="G68" i="9"/>
  <c r="H66" i="9"/>
  <c r="H68" i="9"/>
  <c r="I66" i="9"/>
  <c r="I68" i="9"/>
  <c r="J66" i="9"/>
  <c r="J68" i="9"/>
  <c r="K66" i="9"/>
  <c r="K68" i="9"/>
  <c r="L66" i="9"/>
  <c r="L68" i="9"/>
  <c r="M66" i="9"/>
  <c r="M68" i="9"/>
  <c r="N66" i="9"/>
  <c r="N68" i="9"/>
  <c r="O66" i="9"/>
  <c r="O68" i="9"/>
  <c r="P66" i="9"/>
  <c r="P68" i="9"/>
  <c r="Q66" i="9"/>
  <c r="Q68" i="9"/>
  <c r="R66" i="9"/>
  <c r="R68" i="9"/>
  <c r="S74" i="9"/>
  <c r="S75" i="9"/>
  <c r="F76" i="9"/>
  <c r="F78" i="9"/>
  <c r="G76" i="9"/>
  <c r="G78" i="9"/>
  <c r="H76" i="9"/>
  <c r="H78" i="9"/>
  <c r="I76" i="9"/>
  <c r="I78" i="9"/>
  <c r="J76" i="9"/>
  <c r="J78" i="9"/>
  <c r="K76" i="9"/>
  <c r="K78" i="9"/>
  <c r="L76" i="9"/>
  <c r="L78" i="9"/>
  <c r="M76" i="9"/>
  <c r="M78" i="9"/>
  <c r="N76" i="9"/>
  <c r="N78" i="9"/>
  <c r="O76" i="9"/>
  <c r="O78" i="9"/>
  <c r="P76" i="9"/>
  <c r="P78" i="9"/>
  <c r="Q76" i="9"/>
  <c r="Q78" i="9"/>
  <c r="R76" i="9"/>
  <c r="R78" i="9"/>
  <c r="S85" i="9"/>
  <c r="S86" i="9"/>
  <c r="F87" i="9"/>
  <c r="G87" i="9"/>
  <c r="G89" i="9"/>
  <c r="G91" i="9"/>
  <c r="H87" i="9"/>
  <c r="H89" i="9"/>
  <c r="H91" i="9"/>
  <c r="I87" i="9"/>
  <c r="I89" i="9"/>
  <c r="I91" i="9"/>
  <c r="J87" i="9"/>
  <c r="J89" i="9"/>
  <c r="J91" i="9"/>
  <c r="K87" i="9"/>
  <c r="K89" i="9"/>
  <c r="K91" i="9"/>
  <c r="L87" i="9"/>
  <c r="L89" i="9"/>
  <c r="L91" i="9"/>
  <c r="M87" i="9"/>
  <c r="M89" i="9"/>
  <c r="M91" i="9"/>
  <c r="N87" i="9"/>
  <c r="N89" i="9"/>
  <c r="N91" i="9"/>
  <c r="O87" i="9"/>
  <c r="O89" i="9"/>
  <c r="O91" i="9"/>
  <c r="P87" i="9"/>
  <c r="P89" i="9"/>
  <c r="P91" i="9"/>
  <c r="Q87" i="9"/>
  <c r="Q89" i="9"/>
  <c r="Q91" i="9"/>
  <c r="R87" i="9"/>
  <c r="R89" i="9"/>
  <c r="R91" i="9"/>
  <c r="S93" i="9"/>
  <c r="S94" i="9"/>
  <c r="F95" i="9"/>
  <c r="F97" i="9"/>
  <c r="F99" i="9"/>
  <c r="G95" i="9"/>
  <c r="G97" i="9"/>
  <c r="G99" i="9"/>
  <c r="H95" i="9"/>
  <c r="H97" i="9"/>
  <c r="H99" i="9"/>
  <c r="I95" i="9"/>
  <c r="I97" i="9"/>
  <c r="I99" i="9"/>
  <c r="J95" i="9"/>
  <c r="J97" i="9"/>
  <c r="J99" i="9"/>
  <c r="K95" i="9"/>
  <c r="K97" i="9"/>
  <c r="K99" i="9"/>
  <c r="L95" i="9"/>
  <c r="L97" i="9"/>
  <c r="L99" i="9"/>
  <c r="M95" i="9"/>
  <c r="M97" i="9"/>
  <c r="M99" i="9"/>
  <c r="N95" i="9"/>
  <c r="N97" i="9"/>
  <c r="N99" i="9"/>
  <c r="O95" i="9"/>
  <c r="O97" i="9"/>
  <c r="O99" i="9"/>
  <c r="P95" i="9"/>
  <c r="P97" i="9"/>
  <c r="P99" i="9"/>
  <c r="Q95" i="9"/>
  <c r="Q97" i="9"/>
  <c r="Q99" i="9"/>
  <c r="R95" i="9"/>
  <c r="R97" i="9"/>
  <c r="R99" i="9"/>
  <c r="S101" i="9"/>
  <c r="S102" i="9"/>
  <c r="F103" i="9"/>
  <c r="F105" i="9"/>
  <c r="G103" i="9"/>
  <c r="G105" i="9"/>
  <c r="G107" i="9"/>
  <c r="H103" i="9"/>
  <c r="H105" i="9"/>
  <c r="H107" i="9"/>
  <c r="I103" i="9"/>
  <c r="I105" i="9"/>
  <c r="I107" i="9"/>
  <c r="J103" i="9"/>
  <c r="J105" i="9"/>
  <c r="J107" i="9"/>
  <c r="K103" i="9"/>
  <c r="K105" i="9"/>
  <c r="K107" i="9"/>
  <c r="L103" i="9"/>
  <c r="L105" i="9"/>
  <c r="L107" i="9"/>
  <c r="M103" i="9"/>
  <c r="M105" i="9"/>
  <c r="M107" i="9"/>
  <c r="N103" i="9"/>
  <c r="N105" i="9"/>
  <c r="N107" i="9"/>
  <c r="O103" i="9"/>
  <c r="O105" i="9"/>
  <c r="O107" i="9"/>
  <c r="P103" i="9"/>
  <c r="P105" i="9"/>
  <c r="P107" i="9"/>
  <c r="Q103" i="9"/>
  <c r="Q105" i="9"/>
  <c r="Q107" i="9"/>
  <c r="R103" i="9"/>
  <c r="R105" i="9"/>
  <c r="R107" i="9"/>
  <c r="C206" i="6"/>
  <c r="C204" i="6"/>
  <c r="C203" i="6"/>
  <c r="C195" i="6"/>
  <c r="C191" i="6"/>
  <c r="C187" i="6"/>
  <c r="C182" i="6"/>
  <c r="C178" i="6"/>
  <c r="C174" i="6"/>
  <c r="C183" i="6"/>
  <c r="C169" i="6"/>
  <c r="C165" i="6"/>
  <c r="C159" i="6"/>
  <c r="C156" i="6"/>
  <c r="C155" i="6"/>
  <c r="C152" i="6"/>
  <c r="C150" i="6"/>
  <c r="C146" i="6"/>
  <c r="C142" i="6"/>
  <c r="C136" i="6"/>
  <c r="C132" i="6"/>
  <c r="C128" i="6"/>
  <c r="C137" i="6"/>
  <c r="C122" i="6"/>
  <c r="C118" i="6"/>
  <c r="C112" i="6"/>
  <c r="C108" i="6"/>
  <c r="C104" i="6"/>
  <c r="C113" i="6"/>
  <c r="C100" i="6"/>
  <c r="C95" i="6"/>
  <c r="C90" i="6"/>
  <c r="C86" i="6"/>
  <c r="C82" i="6"/>
  <c r="C91" i="6"/>
  <c r="C76" i="6"/>
  <c r="C77" i="6"/>
  <c r="C72" i="6"/>
  <c r="C67" i="6"/>
  <c r="C63" i="6"/>
  <c r="C57" i="6"/>
  <c r="C53" i="6"/>
  <c r="C44" i="6"/>
  <c r="C45" i="6"/>
  <c r="C40" i="6"/>
  <c r="C35" i="6"/>
  <c r="C29" i="6"/>
  <c r="C192" i="6"/>
  <c r="C40" i="4"/>
  <c r="H40" i="4"/>
  <c r="C123" i="6"/>
  <c r="F11" i="10"/>
  <c r="I11" i="10"/>
  <c r="I68" i="10"/>
  <c r="F20" i="10"/>
  <c r="I20" i="10"/>
  <c r="C58" i="6"/>
  <c r="C23" i="6"/>
  <c r="C161" i="6"/>
  <c r="C160" i="6"/>
  <c r="C151" i="6"/>
  <c r="C200" i="6"/>
  <c r="C59" i="6"/>
  <c r="C22" i="6"/>
  <c r="C207" i="6"/>
  <c r="C201" i="6"/>
  <c r="S57" i="9"/>
  <c r="S29" i="9"/>
  <c r="S76" i="9"/>
  <c r="S78" i="9"/>
  <c r="S48" i="9"/>
  <c r="S87" i="9"/>
  <c r="S50" i="9"/>
  <c r="S31" i="9"/>
  <c r="S38" i="9"/>
  <c r="S103" i="9"/>
  <c r="S95" i="9"/>
  <c r="S66" i="9"/>
  <c r="F59" i="9"/>
  <c r="S10" i="9"/>
  <c r="F89" i="9"/>
  <c r="F91" i="9"/>
  <c r="S91" i="9"/>
  <c r="S99" i="9"/>
  <c r="S20" i="9"/>
  <c r="S68" i="9"/>
  <c r="F107" i="9"/>
  <c r="S107" i="9"/>
  <c r="S105" i="9"/>
  <c r="S12" i="9"/>
  <c r="F14" i="9"/>
  <c r="S14" i="9"/>
  <c r="S97" i="9"/>
  <c r="S18" i="9"/>
  <c r="F22" i="9"/>
  <c r="S22" i="9"/>
  <c r="J40" i="9"/>
  <c r="S89" i="9"/>
  <c r="S59" i="9"/>
  <c r="S40" i="9"/>
  <c r="S23" i="9"/>
  <c r="S108" i="9"/>
  <c r="S81" i="9"/>
  <c r="S71" i="9"/>
  <c r="S4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情報通信課</author>
  </authors>
  <commentList>
    <comment ref="D6" authorId="0" shapeId="0" xr:uid="{E34B11DB-BB72-4FCA-AB26-BA49198E9CCE}">
      <text>
        <r>
          <rPr>
            <b/>
            <sz val="11"/>
            <color indexed="81"/>
            <rFont val="MS P ゴシック"/>
            <family val="3"/>
            <charset val="128"/>
          </rPr>
          <t>各小項目の内訳については、契約時の供与額内訳に記載されている数字を記入してください。</t>
        </r>
        <r>
          <rPr>
            <sz val="9"/>
            <color indexed="81"/>
            <rFont val="MS P ゴシック"/>
            <family val="3"/>
            <charset val="128"/>
          </rPr>
          <t xml:space="preserve">
</t>
        </r>
      </text>
    </comment>
    <comment ref="B68" authorId="0" shapeId="0" xr:uid="{A92C23BD-C8F5-4AF8-A5A9-97AA943D0219}">
      <text>
        <r>
          <rPr>
            <b/>
            <sz val="11"/>
            <color indexed="81"/>
            <rFont val="MS P ゴシック"/>
            <family val="3"/>
            <charset val="128"/>
          </rPr>
          <t>内訳については、契約時の供与額内訳に記載されている数字を記入してください。</t>
        </r>
        <r>
          <rPr>
            <b/>
            <sz val="9"/>
            <color indexed="81"/>
            <rFont val="MS P ゴシック"/>
            <family val="3"/>
            <charset val="128"/>
          </rPr>
          <t xml:space="preserve">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民連室</author>
  </authors>
  <commentList>
    <comment ref="D11" authorId="0" shapeId="0" xr:uid="{F5711ABF-2002-436A-AA7B-D3AF030FCF9C}">
      <text>
        <r>
          <rPr>
            <b/>
            <sz val="9"/>
            <color indexed="8"/>
            <rFont val="MS P ゴシック"/>
            <family val="3"/>
            <charset val="128"/>
          </rPr>
          <t>フォーマットを利用する際には、グレー字の注意点の行は削除してお使いください。</t>
        </r>
      </text>
    </comment>
  </commentList>
</comments>
</file>

<file path=xl/sharedStrings.xml><?xml version="1.0" encoding="utf-8"?>
<sst xmlns="http://schemas.openxmlformats.org/spreadsheetml/2006/main" count="561" uniqueCount="324">
  <si>
    <t>様式４－ａ</t>
    <rPh sb="0" eb="2">
      <t>ヨウシキ</t>
    </rPh>
    <phoneticPr fontId="2"/>
  </si>
  <si>
    <t>申請団体：　特定非営利活動法人　●●</t>
    <rPh sb="0" eb="2">
      <t>シンセイ</t>
    </rPh>
    <rPh sb="2" eb="4">
      <t>ダンタイ</t>
    </rPh>
    <rPh sb="6" eb="15">
      <t>トクテイヒエイリカツドウホウジン</t>
    </rPh>
    <phoneticPr fontId="2"/>
  </si>
  <si>
    <t>法人番号：　○－○○○○</t>
    <rPh sb="0" eb="2">
      <t>ホウジン</t>
    </rPh>
    <rPh sb="2" eb="4">
      <t>バンゴウ</t>
    </rPh>
    <phoneticPr fontId="2"/>
  </si>
  <si>
    <t>事業名：　■■事業　（実施国　▲▲国）</t>
    <rPh sb="0" eb="2">
      <t>ジギョウ</t>
    </rPh>
    <rPh sb="2" eb="3">
      <t>メイ</t>
    </rPh>
    <rPh sb="7" eb="9">
      <t>ジギョウ</t>
    </rPh>
    <rPh sb="11" eb="13">
      <t>ジッシ</t>
    </rPh>
    <rPh sb="13" eb="14">
      <t>クニ</t>
    </rPh>
    <rPh sb="17" eb="18">
      <t>コク</t>
    </rPh>
    <phoneticPr fontId="2"/>
  </si>
  <si>
    <t>1米ドル=</t>
    <rPh sb="1" eb="2">
      <t>ベイ</t>
    </rPh>
    <phoneticPr fontId="2"/>
  </si>
  <si>
    <t>円</t>
    <rPh sb="0" eb="1">
      <t>エン</t>
    </rPh>
    <phoneticPr fontId="2"/>
  </si>
  <si>
    <t>事業期間：○○年○月○日－至○○年○月○日</t>
    <rPh sb="0" eb="2">
      <t>ジギョウ</t>
    </rPh>
    <rPh sb="2" eb="4">
      <t>キカン</t>
    </rPh>
    <rPh sb="7" eb="8">
      <t>ネン</t>
    </rPh>
    <rPh sb="9" eb="10">
      <t>ガツ</t>
    </rPh>
    <rPh sb="11" eb="12">
      <t>ニチ</t>
    </rPh>
    <rPh sb="13" eb="14">
      <t>イタ</t>
    </rPh>
    <rPh sb="16" eb="17">
      <t>ネン</t>
    </rPh>
    <rPh sb="18" eb="19">
      <t>ガツ</t>
    </rPh>
    <rPh sb="20" eb="21">
      <t>ニチ</t>
    </rPh>
    <phoneticPr fontId="2"/>
  </si>
  <si>
    <t>内訳</t>
    <rPh sb="0" eb="2">
      <t>ウチワケ</t>
    </rPh>
    <phoneticPr fontId="2"/>
  </si>
  <si>
    <t>契約額
（契約通貨：（例）米ドル）</t>
    <rPh sb="0" eb="3">
      <t>ケイヤクガク</t>
    </rPh>
    <rPh sb="5" eb="7">
      <t>ケイヤク</t>
    </rPh>
    <rPh sb="7" eb="9">
      <t>ツウカ</t>
    </rPh>
    <rPh sb="11" eb="12">
      <t>レイ</t>
    </rPh>
    <rPh sb="13" eb="14">
      <t>ベイ</t>
    </rPh>
    <phoneticPr fontId="2"/>
  </si>
  <si>
    <t>支出額
（契約通貨：（例）米ドル）</t>
    <rPh sb="0" eb="3">
      <t>シシュツガク</t>
    </rPh>
    <rPh sb="5" eb="7">
      <t>ケイヤク</t>
    </rPh>
    <rPh sb="7" eb="9">
      <t>ツウカ</t>
    </rPh>
    <rPh sb="11" eb="12">
      <t>レイ</t>
    </rPh>
    <rPh sb="13" eb="14">
      <t>ベイ</t>
    </rPh>
    <phoneticPr fontId="2"/>
  </si>
  <si>
    <t>執行率
（％）</t>
    <rPh sb="0" eb="3">
      <t>シッコウリツ</t>
    </rPh>
    <phoneticPr fontId="2"/>
  </si>
  <si>
    <t>KHR</t>
    <phoneticPr fontId="2"/>
  </si>
  <si>
    <t>１　現地事業経費</t>
    <rPh sb="2" eb="4">
      <t>ゲンチ</t>
    </rPh>
    <rPh sb="4" eb="6">
      <t>ジギョウ</t>
    </rPh>
    <rPh sb="6" eb="8">
      <t>ケイヒ</t>
    </rPh>
    <phoneticPr fontId="2"/>
  </si>
  <si>
    <t>D列契約通貨（ドル）換算</t>
    <rPh sb="0" eb="1">
      <t>ディー</t>
    </rPh>
    <rPh sb="1" eb="2">
      <t>レツ</t>
    </rPh>
    <rPh sb="2" eb="6">
      <t>ケイヤクツウカ</t>
    </rPh>
    <rPh sb="10" eb="12">
      <t>カンサン</t>
    </rPh>
    <phoneticPr fontId="2"/>
  </si>
  <si>
    <t>（１）直接事業費</t>
    <phoneticPr fontId="2"/>
  </si>
  <si>
    <t>ア　資機材購入費等</t>
    <rPh sb="2" eb="5">
      <t>シキザイ</t>
    </rPh>
    <rPh sb="5" eb="8">
      <t>コウニュウヒ</t>
    </rPh>
    <rPh sb="8" eb="9">
      <t>トウ</t>
    </rPh>
    <phoneticPr fontId="2"/>
  </si>
  <si>
    <t>米ドル</t>
  </si>
  <si>
    <t>イ　ワークショップ等開催費</t>
    <rPh sb="9" eb="10">
      <t>トウ</t>
    </rPh>
    <rPh sb="10" eb="13">
      <t>カイサイヒ</t>
    </rPh>
    <phoneticPr fontId="2"/>
  </si>
  <si>
    <t>ウ　専門家派遣費</t>
    <rPh sb="2" eb="5">
      <t>センモンカ</t>
    </rPh>
    <rPh sb="5" eb="8">
      <t>ハケンヒ</t>
    </rPh>
    <phoneticPr fontId="2"/>
  </si>
  <si>
    <t>米ドル</t>
    <rPh sb="0" eb="1">
      <t>ベイ</t>
    </rPh>
    <phoneticPr fontId="2"/>
  </si>
  <si>
    <t>エ　研修員招へい費</t>
    <rPh sb="2" eb="5">
      <t>ケンシュウイン</t>
    </rPh>
    <rPh sb="5" eb="6">
      <t>ショウ</t>
    </rPh>
    <rPh sb="8" eb="9">
      <t>ヒ</t>
    </rPh>
    <phoneticPr fontId="2"/>
  </si>
  <si>
    <t>（２）現地事業管理費</t>
    <phoneticPr fontId="2"/>
  </si>
  <si>
    <t>ア　本部スタッフ（駐在）人件費</t>
    <rPh sb="2" eb="4">
      <t>ホンブ</t>
    </rPh>
    <rPh sb="9" eb="11">
      <t>チュウザイ</t>
    </rPh>
    <rPh sb="12" eb="15">
      <t>ジンケンヒ</t>
    </rPh>
    <phoneticPr fontId="2"/>
  </si>
  <si>
    <t>円　　　　</t>
    <rPh sb="0" eb="1">
      <t>エン</t>
    </rPh>
    <phoneticPr fontId="2"/>
  </si>
  <si>
    <t>イ　現地スタッフ人件費</t>
    <rPh sb="2" eb="4">
      <t>ゲンチ</t>
    </rPh>
    <rPh sb="8" eb="11">
      <t>ジンケンヒ</t>
    </rPh>
    <phoneticPr fontId="2"/>
  </si>
  <si>
    <t>ウ　現地事務所借料等</t>
    <rPh sb="2" eb="4">
      <t>ゲンチ</t>
    </rPh>
    <rPh sb="4" eb="7">
      <t>ジムショ</t>
    </rPh>
    <rPh sb="7" eb="9">
      <t>シャクリョウ</t>
    </rPh>
    <rPh sb="9" eb="10">
      <t>トウ</t>
    </rPh>
    <phoneticPr fontId="2"/>
  </si>
  <si>
    <t>エ　現地移動費</t>
    <rPh sb="2" eb="4">
      <t>ゲンチ</t>
    </rPh>
    <rPh sb="4" eb="6">
      <t>イドウ</t>
    </rPh>
    <rPh sb="6" eb="7">
      <t>ヒ</t>
    </rPh>
    <phoneticPr fontId="2"/>
  </si>
  <si>
    <t>オ　会議費</t>
    <rPh sb="2" eb="4">
      <t>カイギ</t>
    </rPh>
    <rPh sb="4" eb="5">
      <t>ヒ</t>
    </rPh>
    <phoneticPr fontId="2"/>
  </si>
  <si>
    <t>カ　通信費</t>
    <rPh sb="2" eb="4">
      <t>ツウシン</t>
    </rPh>
    <rPh sb="4" eb="5">
      <t>ヒ</t>
    </rPh>
    <phoneticPr fontId="2"/>
  </si>
  <si>
    <t>キ　事業資料作成費</t>
    <rPh sb="2" eb="4">
      <t>ジギョウ</t>
    </rPh>
    <rPh sb="4" eb="6">
      <t>シリョウ</t>
    </rPh>
    <rPh sb="6" eb="9">
      <t>サクセイヒ</t>
    </rPh>
    <phoneticPr fontId="2"/>
  </si>
  <si>
    <t>ク　事務用品購入費等</t>
    <rPh sb="2" eb="4">
      <t>ジム</t>
    </rPh>
    <rPh sb="4" eb="6">
      <t>ヨウヒン</t>
    </rPh>
    <rPh sb="6" eb="8">
      <t>コウニュウ</t>
    </rPh>
    <rPh sb="8" eb="9">
      <t>ヒ</t>
    </rPh>
    <rPh sb="9" eb="10">
      <t>トウ</t>
    </rPh>
    <phoneticPr fontId="2"/>
  </si>
  <si>
    <t>ケ　本部スタッフ派遣費</t>
    <rPh sb="2" eb="4">
      <t>ホンブ</t>
    </rPh>
    <rPh sb="8" eb="11">
      <t>ハケンヒ</t>
    </rPh>
    <phoneticPr fontId="2"/>
  </si>
  <si>
    <t>（３）情報収集費</t>
    <rPh sb="3" eb="5">
      <t>ジョウホウ</t>
    </rPh>
    <rPh sb="5" eb="7">
      <t>シュウシュウ</t>
    </rPh>
    <rPh sb="7" eb="8">
      <t>ヒ</t>
    </rPh>
    <phoneticPr fontId="2"/>
  </si>
  <si>
    <t>（４）その他安全対策費</t>
    <rPh sb="5" eb="6">
      <t>ホカ</t>
    </rPh>
    <rPh sb="6" eb="8">
      <t>アンゼン</t>
    </rPh>
    <rPh sb="8" eb="11">
      <t>タイサクヒ</t>
    </rPh>
    <phoneticPr fontId="2"/>
  </si>
  <si>
    <t>２　現地事業後方支援経費</t>
    <rPh sb="2" eb="4">
      <t>ゲンチ</t>
    </rPh>
    <rPh sb="4" eb="6">
      <t>ジギョウ</t>
    </rPh>
    <rPh sb="6" eb="8">
      <t>コウホウ</t>
    </rPh>
    <rPh sb="8" eb="10">
      <t>シエン</t>
    </rPh>
    <rPh sb="10" eb="12">
      <t>ケイヒ</t>
    </rPh>
    <phoneticPr fontId="2"/>
  </si>
  <si>
    <t>（１）現地事業後方支援管理費</t>
    <rPh sb="3" eb="5">
      <t>ゲンチ</t>
    </rPh>
    <rPh sb="5" eb="7">
      <t>ジギョウ</t>
    </rPh>
    <rPh sb="7" eb="9">
      <t>コウホウ</t>
    </rPh>
    <rPh sb="9" eb="11">
      <t>シエン</t>
    </rPh>
    <rPh sb="11" eb="13">
      <t>カンリ</t>
    </rPh>
    <rPh sb="13" eb="14">
      <t>ヒ</t>
    </rPh>
    <phoneticPr fontId="2"/>
  </si>
  <si>
    <t>ア　本部スタッフ人件費</t>
    <rPh sb="2" eb="4">
      <t>ホンブ</t>
    </rPh>
    <rPh sb="8" eb="11">
      <t>ジンケンヒ</t>
    </rPh>
    <phoneticPr fontId="2"/>
  </si>
  <si>
    <t>イ　会議費</t>
    <rPh sb="2" eb="4">
      <t>カイギ</t>
    </rPh>
    <rPh sb="4" eb="5">
      <t>ヒ</t>
    </rPh>
    <phoneticPr fontId="2"/>
  </si>
  <si>
    <t>ウ　通信費</t>
    <rPh sb="2" eb="5">
      <t>ツウシンヒ</t>
    </rPh>
    <phoneticPr fontId="2"/>
  </si>
  <si>
    <t>エ　事業資料作成費</t>
    <rPh sb="2" eb="4">
      <t>ジギョウ</t>
    </rPh>
    <rPh sb="4" eb="6">
      <t>シリョウ</t>
    </rPh>
    <rPh sb="6" eb="8">
      <t>サクセイ</t>
    </rPh>
    <rPh sb="8" eb="9">
      <t>ヒ</t>
    </rPh>
    <phoneticPr fontId="2"/>
  </si>
  <si>
    <t>オ　事務用品購入費</t>
    <rPh sb="2" eb="4">
      <t>ジム</t>
    </rPh>
    <rPh sb="4" eb="6">
      <t>ヨウヒン</t>
    </rPh>
    <rPh sb="6" eb="9">
      <t>コウニュウヒ</t>
    </rPh>
    <phoneticPr fontId="2"/>
  </si>
  <si>
    <t>（２）その他安全対策費</t>
    <rPh sb="5" eb="6">
      <t>タ</t>
    </rPh>
    <rPh sb="6" eb="8">
      <t>アンゼン</t>
    </rPh>
    <rPh sb="8" eb="11">
      <t>タイサクヒ</t>
    </rPh>
    <phoneticPr fontId="2"/>
  </si>
  <si>
    <t>３　一般管理費等（現地事業費の○％）　</t>
    <rPh sb="9" eb="11">
      <t>ゲンチ</t>
    </rPh>
    <phoneticPr fontId="2"/>
  </si>
  <si>
    <t>４　外部調査費</t>
    <rPh sb="4" eb="6">
      <t>チョウサ</t>
    </rPh>
    <phoneticPr fontId="2"/>
  </si>
  <si>
    <t>（１）現地外部調査費</t>
    <rPh sb="7" eb="9">
      <t>チョウサ</t>
    </rPh>
    <phoneticPr fontId="2"/>
  </si>
  <si>
    <t>（２）本部外部調査費</t>
    <rPh sb="7" eb="9">
      <t>チョウサ</t>
    </rPh>
    <phoneticPr fontId="2"/>
  </si>
  <si>
    <t xml:space="preserve">  </t>
    <phoneticPr fontId="2"/>
  </si>
  <si>
    <t xml:space="preserve"> </t>
    <phoneticPr fontId="2"/>
  </si>
  <si>
    <t>契約額</t>
    <rPh sb="0" eb="3">
      <t>ケイヤクガク</t>
    </rPh>
    <phoneticPr fontId="2"/>
  </si>
  <si>
    <t>総支出額</t>
    <rPh sb="0" eb="1">
      <t>ソウ</t>
    </rPh>
    <rPh sb="1" eb="3">
      <t>シシュツ</t>
    </rPh>
    <rPh sb="3" eb="4">
      <t>ガク</t>
    </rPh>
    <phoneticPr fontId="2"/>
  </si>
  <si>
    <t>執行率</t>
    <rPh sb="0" eb="2">
      <t>シッコウ</t>
    </rPh>
    <rPh sb="2" eb="3">
      <t>リツ</t>
    </rPh>
    <phoneticPr fontId="2"/>
  </si>
  <si>
    <t>計</t>
    <rPh sb="0" eb="1">
      <t>ケイ</t>
    </rPh>
    <phoneticPr fontId="2"/>
  </si>
  <si>
    <t>残余額</t>
    <rPh sb="0" eb="3">
      <t>ザンヨガク</t>
    </rPh>
    <phoneticPr fontId="2"/>
  </si>
  <si>
    <t>利息額</t>
    <rPh sb="0" eb="2">
      <t>リソク</t>
    </rPh>
    <rPh sb="2" eb="3">
      <t>ガク</t>
    </rPh>
    <phoneticPr fontId="2"/>
  </si>
  <si>
    <t>返納額</t>
    <rPh sb="0" eb="3">
      <t>ヘンノウガク</t>
    </rPh>
    <phoneticPr fontId="2"/>
  </si>
  <si>
    <t>計（米ドル）：</t>
    <rPh sb="0" eb="1">
      <t>ケイ</t>
    </rPh>
    <rPh sb="2" eb="3">
      <t>ベイ</t>
    </rPh>
    <phoneticPr fontId="2"/>
  </si>
  <si>
    <t>米ドル    ①</t>
    <phoneticPr fontId="2"/>
  </si>
  <si>
    <t>平均執行率：</t>
    <rPh sb="0" eb="2">
      <t>ヘイキン</t>
    </rPh>
    <rPh sb="2" eb="5">
      <t>シッコウリツ</t>
    </rPh>
    <phoneticPr fontId="2"/>
  </si>
  <si>
    <t>計（KHR）：</t>
    <rPh sb="0" eb="1">
      <t>ケイ</t>
    </rPh>
    <phoneticPr fontId="2"/>
  </si>
  <si>
    <t>この米貨：</t>
    <rPh sb="2" eb="4">
      <t>ベイカ</t>
    </rPh>
    <phoneticPr fontId="2"/>
  </si>
  <si>
    <t>（1米ドル＝●●KHR）：</t>
    <rPh sb="2" eb="3">
      <t>ベイ</t>
    </rPh>
    <phoneticPr fontId="2"/>
  </si>
  <si>
    <t>米ドル　　②</t>
    <phoneticPr fontId="2"/>
  </si>
  <si>
    <t>計（円）：</t>
    <rPh sb="0" eb="1">
      <t>ケイ</t>
    </rPh>
    <rPh sb="2" eb="3">
      <t>エン</t>
    </rPh>
    <phoneticPr fontId="2"/>
  </si>
  <si>
    <t>（1米ドル＝●●円）：</t>
    <rPh sb="2" eb="3">
      <t>ベイ</t>
    </rPh>
    <rPh sb="8" eb="9">
      <t>エン</t>
    </rPh>
    <phoneticPr fontId="2"/>
  </si>
  <si>
    <t>米ドル　　③</t>
    <phoneticPr fontId="2"/>
  </si>
  <si>
    <t>米貨合計：</t>
    <rPh sb="0" eb="2">
      <t>ベイカ</t>
    </rPh>
    <rPh sb="2" eb="4">
      <t>ゴウケイ</t>
    </rPh>
    <phoneticPr fontId="2"/>
  </si>
  <si>
    <t>米ドル（①＋②＋③）</t>
    <phoneticPr fontId="2"/>
  </si>
  <si>
    <t>　供与限度額：</t>
    <rPh sb="1" eb="3">
      <t>キョウヨ</t>
    </rPh>
    <rPh sb="3" eb="6">
      <t>ゲンドガク</t>
    </rPh>
    <phoneticPr fontId="2"/>
  </si>
  <si>
    <t>　</t>
    <phoneticPr fontId="2"/>
  </si>
  <si>
    <t>米ドル        　　　 ①</t>
    <phoneticPr fontId="2"/>
  </si>
  <si>
    <t>計（MMK）：</t>
    <rPh sb="0" eb="1">
      <t>ケイ</t>
    </rPh>
    <phoneticPr fontId="2"/>
  </si>
  <si>
    <t>MMK</t>
  </si>
  <si>
    <t>（1米ドル＝2,755.38MMK）：</t>
    <rPh sb="2" eb="3">
      <t>ベイ</t>
    </rPh>
    <phoneticPr fontId="2"/>
  </si>
  <si>
    <t>米ドル　　　　　　　②</t>
  </si>
  <si>
    <t>（1米ドル＝109.740円）：</t>
    <rPh sb="2" eb="3">
      <t>ベイ</t>
    </rPh>
    <rPh sb="13" eb="14">
      <t>エン</t>
    </rPh>
    <phoneticPr fontId="2"/>
  </si>
  <si>
    <t>米ドル　　　　　　　③</t>
  </si>
  <si>
    <t>米ドル　（①＋②＋③）</t>
  </si>
  <si>
    <t>　供与限度額</t>
    <rPh sb="1" eb="3">
      <t>キョウヨ</t>
    </rPh>
    <rPh sb="3" eb="6">
      <t>ゲンドガク</t>
    </rPh>
    <phoneticPr fontId="2"/>
  </si>
  <si>
    <t>令和元年度支出官レート：
1米ドル＝110円)</t>
    <rPh sb="0" eb="2">
      <t>レイワ</t>
    </rPh>
    <rPh sb="2" eb="4">
      <t>ガンネン</t>
    </rPh>
    <rPh sb="3" eb="5">
      <t>ヘイネンド</t>
    </rPh>
    <rPh sb="5" eb="7">
      <t>シシュツ</t>
    </rPh>
    <rPh sb="7" eb="8">
      <t>カン</t>
    </rPh>
    <rPh sb="14" eb="15">
      <t>ベイ</t>
    </rPh>
    <rPh sb="21" eb="22">
      <t>エン</t>
    </rPh>
    <phoneticPr fontId="2"/>
  </si>
  <si>
    <t>④</t>
    <phoneticPr fontId="2"/>
  </si>
  <si>
    <t>（完了報告書：通常版）</t>
    <rPh sb="7" eb="10">
      <t>ツウジョウバン</t>
    </rPh>
    <phoneticPr fontId="4"/>
  </si>
  <si>
    <t>作成日：２０●●年●●月●●日</t>
    <phoneticPr fontId="4"/>
  </si>
  <si>
    <t>●実施団体名：</t>
    <phoneticPr fontId="4"/>
  </si>
  <si>
    <t>○○○○</t>
  </si>
  <si>
    <t>●法人番号：</t>
    <rPh sb="1" eb="3">
      <t>ホウジン</t>
    </rPh>
    <rPh sb="3" eb="5">
      <t>バンゴウ</t>
    </rPh>
    <phoneticPr fontId="4"/>
  </si>
  <si>
    <r>
      <t>●事業名(実施国)</t>
    </r>
    <r>
      <rPr>
        <sz val="12"/>
        <color indexed="8"/>
        <rFont val="ＭＳ ゴシック"/>
        <family val="3"/>
        <charset val="128"/>
      </rPr>
      <t>：</t>
    </r>
    <rPh sb="1" eb="3">
      <t>ジギョウ</t>
    </rPh>
    <rPh sb="3" eb="4">
      <t>メイ</t>
    </rPh>
    <phoneticPr fontId="4"/>
  </si>
  <si>
    <t>（△△△△国）</t>
    <phoneticPr fontId="4"/>
  </si>
  <si>
    <t>●事業期間：</t>
    <phoneticPr fontId="4"/>
  </si>
  <si>
    <t>●●年●●月●●日～●●年●●月●●日</t>
    <phoneticPr fontId="4"/>
  </si>
  <si>
    <r>
      <t>●日本ＮＧＯ連携無償資金契約額（贈与契約上の供与限度額）：</t>
    </r>
    <r>
      <rPr>
        <u/>
        <sz val="12"/>
        <color indexed="8"/>
        <rFont val="ＭＳ ゴシック"/>
        <family val="3"/>
        <charset val="128"/>
      </rPr>
      <t>１０，０００，０００円</t>
    </r>
    <phoneticPr fontId="4"/>
  </si>
  <si>
    <t>　    入金額：１０，０００，０００円（２０●●年●●月●●日入金）</t>
    <phoneticPr fontId="4"/>
  </si>
  <si>
    <t>（注）日本政府から支払われた通貨（円，米ドル等，贈与契約上で資金提供の限度額として記されている通貨）に換算して記述してください。供与資金以外の自己資金による支出額は除く。また，換算時（事業期間中，換算の都度）に使用したレートを別紙（様式自由）で提出してください（この換算レート説明は，外部監査に説明したものと一致する必要があります）。</t>
    <rPh sb="88" eb="91">
      <t>カンサンジ</t>
    </rPh>
    <rPh sb="92" eb="94">
      <t>ジギョウ</t>
    </rPh>
    <rPh sb="94" eb="97">
      <t>キカンチュウ</t>
    </rPh>
    <rPh sb="98" eb="100">
      <t>カンサン</t>
    </rPh>
    <rPh sb="101" eb="103">
      <t>ツド</t>
    </rPh>
    <rPh sb="105" eb="107">
      <t>シヨウ</t>
    </rPh>
    <rPh sb="113" eb="115">
      <t>ベッシ</t>
    </rPh>
    <rPh sb="116" eb="118">
      <t>ヨウシキ</t>
    </rPh>
    <rPh sb="118" eb="120">
      <t>ジユウ</t>
    </rPh>
    <rPh sb="122" eb="124">
      <t>テイシュツ</t>
    </rPh>
    <rPh sb="133" eb="135">
      <t>カンサン</t>
    </rPh>
    <rPh sb="138" eb="140">
      <t>セツメイ</t>
    </rPh>
    <rPh sb="142" eb="144">
      <t>ガイブ</t>
    </rPh>
    <rPh sb="144" eb="146">
      <t>カンサ</t>
    </rPh>
    <rPh sb="147" eb="149">
      <t>セツメイ</t>
    </rPh>
    <rPh sb="154" eb="156">
      <t>イッチ</t>
    </rPh>
    <rPh sb="158" eb="160">
      <t>ヒツヨウ</t>
    </rPh>
    <phoneticPr fontId="4"/>
  </si>
  <si>
    <t>（注）フォーマットは次のURLからダウンロードしてください。https://www.mofa.go.jp/mofaj/gaiko/oda/shimin/oda_ngo/shien/j_ngo_musho.html</t>
    <rPh sb="0" eb="1">
      <t>チュウ</t>
    </rPh>
    <phoneticPr fontId="4"/>
  </si>
  <si>
    <t>（注）日本語又は英語で統一して記載してください。</t>
    <rPh sb="6" eb="7">
      <t>マタ</t>
    </rPh>
    <phoneticPr fontId="4"/>
  </si>
  <si>
    <t>(注）日本円に換算し、使用明細書に記載する際には、小数点以下は切り捨ててください。</t>
    <rPh sb="0" eb="1">
      <t>チュウ</t>
    </rPh>
    <rPh sb="2" eb="5">
      <t>ニホンエン</t>
    </rPh>
    <rPh sb="6" eb="8">
      <t>カンサン</t>
    </rPh>
    <rPh sb="10" eb="12">
      <t>シヨウ</t>
    </rPh>
    <rPh sb="12" eb="15">
      <t>メイサイショ</t>
    </rPh>
    <rPh sb="16" eb="18">
      <t>キサイ</t>
    </rPh>
    <rPh sb="20" eb="21">
      <t>サイ</t>
    </rPh>
    <rPh sb="24" eb="27">
      <t>ショウスウテン</t>
    </rPh>
    <rPh sb="27" eb="29">
      <t>イカ</t>
    </rPh>
    <rPh sb="30" eb="31">
      <t>キ</t>
    </rPh>
    <rPh sb="32" eb="33">
      <t>ス</t>
    </rPh>
    <phoneticPr fontId="2"/>
  </si>
  <si>
    <t>（注）レートは契約時のレートを適用するのではなく，換算時に使用したレートを適用してください。</t>
    <rPh sb="14" eb="16">
      <t>テキヨウ</t>
    </rPh>
    <rPh sb="24" eb="27">
      <t>カンサンジ</t>
    </rPh>
    <rPh sb="28" eb="30">
      <t>シヨウ</t>
    </rPh>
    <rPh sb="36" eb="38">
      <t>テキヨウ</t>
    </rPh>
    <phoneticPr fontId="4"/>
  </si>
  <si>
    <r>
      <t>(注</t>
    </r>
    <r>
      <rPr>
        <sz val="10.5"/>
        <color indexed="55"/>
        <rFont val="ＭＳ Ｐゴシック"/>
        <family val="3"/>
        <charset val="128"/>
      </rPr>
      <t>)補助通貨が存在している場合は小数点第３位以下切捨てとしてください。</t>
    </r>
    <rPh sb="0" eb="1">
      <t>チュウ</t>
    </rPh>
    <phoneticPr fontId="2"/>
  </si>
  <si>
    <t>（様式・項目名の変更等をしないでそのまま使用してください。）</t>
    <rPh sb="1" eb="3">
      <t>ヨウシキ</t>
    </rPh>
    <rPh sb="4" eb="7">
      <t>コウモクメイ</t>
    </rPh>
    <rPh sb="8" eb="10">
      <t>ヘンコウ</t>
    </rPh>
    <rPh sb="10" eb="11">
      <t>トウ</t>
    </rPh>
    <rPh sb="20" eb="22">
      <t>シヨウ</t>
    </rPh>
    <phoneticPr fontId="4"/>
  </si>
  <si>
    <t>【支出状況：</t>
    <phoneticPr fontId="4"/>
  </si>
  <si>
    <t>自●●年●●月●●日　－　至●●年●●月●●日】　</t>
    <phoneticPr fontId="4"/>
  </si>
  <si>
    <t xml:space="preserve"> 支出年月日</t>
  </si>
  <si>
    <t xml:space="preserve">  　　　支払目的・内容</t>
    <phoneticPr fontId="4"/>
  </si>
  <si>
    <t>支　出　額</t>
  </si>
  <si>
    <t>備考</t>
    <rPh sb="0" eb="2">
      <t>ビコウ</t>
    </rPh>
    <phoneticPr fontId="4"/>
  </si>
  <si>
    <t>(贈与契約上の通貨）（注）</t>
    <phoneticPr fontId="4"/>
  </si>
  <si>
    <t xml:space="preserve"> １　現地事業経費</t>
    <phoneticPr fontId="2"/>
  </si>
  <si>
    <t>（１）直接事業費</t>
  </si>
  <si>
    <t>　ア　資機材購入費等</t>
    <phoneticPr fontId="2"/>
  </si>
  <si>
    <t>A小学校教室建設費1回目支払(30%)</t>
    <rPh sb="1" eb="4">
      <t>ショウガッコウ</t>
    </rPh>
    <rPh sb="4" eb="6">
      <t>キョウシツ</t>
    </rPh>
    <rPh sb="6" eb="9">
      <t>ケンセツヒ</t>
    </rPh>
    <rPh sb="10" eb="12">
      <t>カイメ</t>
    </rPh>
    <rPh sb="12" eb="14">
      <t>シハライ</t>
    </rPh>
    <phoneticPr fontId="4"/>
  </si>
  <si>
    <t>A小学校教室建設費2回目支払(30%)</t>
    <rPh sb="1" eb="4">
      <t>ショウガッコウ</t>
    </rPh>
    <rPh sb="4" eb="6">
      <t>キョウシツ</t>
    </rPh>
    <rPh sb="6" eb="9">
      <t>ケンセツヒ</t>
    </rPh>
    <rPh sb="10" eb="12">
      <t>カイメ</t>
    </rPh>
    <rPh sb="12" eb="14">
      <t>シハライ</t>
    </rPh>
    <phoneticPr fontId="4"/>
  </si>
  <si>
    <t>教室用机・椅子100セット</t>
    <rPh sb="0" eb="3">
      <t>キョウシツヨウ</t>
    </rPh>
    <rPh sb="3" eb="4">
      <t>ツクエ</t>
    </rPh>
    <rPh sb="5" eb="7">
      <t>イス</t>
    </rPh>
    <phoneticPr fontId="4"/>
  </si>
  <si>
    <t>教室用机・椅子100セット運搬費</t>
    <rPh sb="0" eb="3">
      <t>キョウシツヨウ</t>
    </rPh>
    <rPh sb="3" eb="4">
      <t>ツクエ</t>
    </rPh>
    <rPh sb="5" eb="7">
      <t>イス</t>
    </rPh>
    <rPh sb="13" eb="15">
      <t>ウンパン</t>
    </rPh>
    <rPh sb="15" eb="16">
      <t>ヒ</t>
    </rPh>
    <phoneticPr fontId="4"/>
  </si>
  <si>
    <t>小項目計</t>
    <rPh sb="0" eb="3">
      <t>ショウコウモク</t>
    </rPh>
    <rPh sb="3" eb="4">
      <t>ケイ</t>
    </rPh>
    <phoneticPr fontId="4"/>
  </si>
  <si>
    <t>　イ　ワークショップ等開催費</t>
    <rPh sb="10" eb="11">
      <t>トウ</t>
    </rPh>
    <rPh sb="11" eb="13">
      <t>カイサイ</t>
    </rPh>
    <rPh sb="13" eb="14">
      <t>ヒ</t>
    </rPh>
    <phoneticPr fontId="4"/>
  </si>
  <si>
    <t>A小学校学校維持管理研修　会場借料　USD○○×2日分</t>
    <rPh sb="1" eb="4">
      <t>ショウガッコウ</t>
    </rPh>
    <rPh sb="4" eb="6">
      <t>ガッコウ</t>
    </rPh>
    <rPh sb="6" eb="8">
      <t>イジ</t>
    </rPh>
    <rPh sb="8" eb="10">
      <t>カンリ</t>
    </rPh>
    <rPh sb="10" eb="12">
      <t>ケンシュウ</t>
    </rPh>
    <rPh sb="13" eb="15">
      <t>カイジョウ</t>
    </rPh>
    <rPh sb="15" eb="17">
      <t>シャクリョウ</t>
    </rPh>
    <rPh sb="25" eb="27">
      <t>ニチブン</t>
    </rPh>
    <phoneticPr fontId="4"/>
  </si>
  <si>
    <t>A小学校学校維持管理研修　講師日当　USD○○×2日分（○月○日、△日）</t>
    <rPh sb="1" eb="4">
      <t>ショウガッコウ</t>
    </rPh>
    <rPh sb="4" eb="6">
      <t>ガッコウ</t>
    </rPh>
    <rPh sb="6" eb="8">
      <t>イジ</t>
    </rPh>
    <rPh sb="8" eb="10">
      <t>カンリ</t>
    </rPh>
    <rPh sb="10" eb="12">
      <t>ケンシュウ</t>
    </rPh>
    <rPh sb="13" eb="15">
      <t>コウシ</t>
    </rPh>
    <rPh sb="15" eb="17">
      <t>ニットウ</t>
    </rPh>
    <rPh sb="25" eb="27">
      <t>ニチブン</t>
    </rPh>
    <rPh sb="29" eb="30">
      <t>ツキ</t>
    </rPh>
    <rPh sb="31" eb="32">
      <t>ニチ</t>
    </rPh>
    <rPh sb="34" eb="35">
      <t>ニチ</t>
    </rPh>
    <phoneticPr fontId="4"/>
  </si>
  <si>
    <t>A小学校学校維持管理研修　講師宿泊費　USD○○×1泊分（○月○日）</t>
    <rPh sb="1" eb="4">
      <t>ショウガッコウ</t>
    </rPh>
    <rPh sb="4" eb="6">
      <t>ガッコウ</t>
    </rPh>
    <rPh sb="6" eb="8">
      <t>イジ</t>
    </rPh>
    <rPh sb="8" eb="10">
      <t>カンリ</t>
    </rPh>
    <rPh sb="10" eb="12">
      <t>ケンシュウ</t>
    </rPh>
    <rPh sb="13" eb="15">
      <t>コウシ</t>
    </rPh>
    <rPh sb="15" eb="18">
      <t>シュクハクヒ</t>
    </rPh>
    <rPh sb="26" eb="27">
      <t>ハク</t>
    </rPh>
    <rPh sb="27" eb="28">
      <t>ブン</t>
    </rPh>
    <rPh sb="30" eb="31">
      <t>ガツ</t>
    </rPh>
    <rPh sb="32" eb="33">
      <t>ニチ</t>
    </rPh>
    <phoneticPr fontId="4"/>
  </si>
  <si>
    <t>A小学校学校維持管理研修　参加者交通費　USD○×25人分×2日分（○月○日、△日）</t>
    <rPh sb="1" eb="4">
      <t>ショウガッコウ</t>
    </rPh>
    <rPh sb="4" eb="6">
      <t>ガッコウ</t>
    </rPh>
    <rPh sb="6" eb="8">
      <t>イジ</t>
    </rPh>
    <rPh sb="8" eb="10">
      <t>カンリ</t>
    </rPh>
    <rPh sb="10" eb="12">
      <t>ケンシュウ</t>
    </rPh>
    <rPh sb="13" eb="16">
      <t>サンカシャ</t>
    </rPh>
    <rPh sb="16" eb="19">
      <t>コウツウヒ</t>
    </rPh>
    <rPh sb="27" eb="28">
      <t>ニン</t>
    </rPh>
    <rPh sb="28" eb="29">
      <t>ブン</t>
    </rPh>
    <rPh sb="31" eb="32">
      <t>ニチ</t>
    </rPh>
    <rPh sb="32" eb="33">
      <t>ブン</t>
    </rPh>
    <rPh sb="35" eb="36">
      <t>ツキ</t>
    </rPh>
    <rPh sb="37" eb="38">
      <t>ヒ</t>
    </rPh>
    <rPh sb="40" eb="41">
      <t>ヒ</t>
    </rPh>
    <phoneticPr fontId="4"/>
  </si>
  <si>
    <t>小項目計</t>
    <rPh sb="1" eb="3">
      <t>コウモク</t>
    </rPh>
    <phoneticPr fontId="4"/>
  </si>
  <si>
    <t>　ウ　専門家派遣費</t>
    <phoneticPr fontId="2"/>
  </si>
  <si>
    <t>（ア）専門家派遣旅費等</t>
    <phoneticPr fontId="2"/>
  </si>
  <si>
    <t>補助項目計</t>
    <rPh sb="0" eb="2">
      <t>ホジョ</t>
    </rPh>
    <rPh sb="2" eb="4">
      <t>コウモク</t>
    </rPh>
    <rPh sb="4" eb="5">
      <t>ケイ</t>
    </rPh>
    <phoneticPr fontId="4"/>
  </si>
  <si>
    <t>（イ）謝金</t>
    <phoneticPr fontId="2"/>
  </si>
  <si>
    <t>A専門家　謝金　9日分（○月○日～○月△日）10,000円×9</t>
    <rPh sb="9" eb="11">
      <t>ニチブン</t>
    </rPh>
    <rPh sb="13" eb="14">
      <t>ガツ</t>
    </rPh>
    <rPh sb="15" eb="16">
      <t>ニチ</t>
    </rPh>
    <rPh sb="18" eb="19">
      <t>ガツ</t>
    </rPh>
    <rPh sb="20" eb="21">
      <t>ニチ</t>
    </rPh>
    <rPh sb="24" eb="29">
      <t>０００エン</t>
    </rPh>
    <phoneticPr fontId="4"/>
  </si>
  <si>
    <t>B専門家　謝金　15日分（○月○日～○月△日）11,200円×15</t>
    <rPh sb="10" eb="12">
      <t>ニチブン</t>
    </rPh>
    <rPh sb="14" eb="15">
      <t>ガツ</t>
    </rPh>
    <rPh sb="16" eb="17">
      <t>ニチ</t>
    </rPh>
    <rPh sb="19" eb="20">
      <t>ガツ</t>
    </rPh>
    <rPh sb="21" eb="22">
      <t>ニチ</t>
    </rPh>
    <rPh sb="29" eb="30">
      <t>エン</t>
    </rPh>
    <phoneticPr fontId="4"/>
  </si>
  <si>
    <t>　エ　研修員招聘費</t>
    <rPh sb="3" eb="6">
      <t>ケンシュウイン</t>
    </rPh>
    <rPh sb="6" eb="8">
      <t>ショウヘイ</t>
    </rPh>
    <phoneticPr fontId="2"/>
  </si>
  <si>
    <t>（ア）研修員招聘旅費等</t>
    <rPh sb="3" eb="6">
      <t>ケンシュウイン</t>
    </rPh>
    <rPh sb="6" eb="8">
      <t>ショウヘイ</t>
    </rPh>
    <rPh sb="8" eb="10">
      <t>リョヒ</t>
    </rPh>
    <phoneticPr fontId="2"/>
  </si>
  <si>
    <t>A研修員　航空券代（○○-成田往復　○月○日発-△日着）</t>
    <rPh sb="1" eb="4">
      <t>ケンシュウイン</t>
    </rPh>
    <rPh sb="8" eb="9">
      <t>ダイ</t>
    </rPh>
    <rPh sb="13" eb="15">
      <t>ナリタ</t>
    </rPh>
    <rPh sb="15" eb="17">
      <t>オウフク</t>
    </rPh>
    <rPh sb="19" eb="20">
      <t>ガツ</t>
    </rPh>
    <rPh sb="21" eb="22">
      <t>ニチ</t>
    </rPh>
    <rPh sb="22" eb="23">
      <t>ハツ</t>
    </rPh>
    <rPh sb="25" eb="26">
      <t>ヒ</t>
    </rPh>
    <rPh sb="26" eb="27">
      <t>チャク</t>
    </rPh>
    <phoneticPr fontId="4"/>
  </si>
  <si>
    <t>A研修員　現地国内交通費（○○-△三角空港往復）USD○○×2</t>
    <rPh sb="1" eb="4">
      <t>ケンシュウイン</t>
    </rPh>
    <rPh sb="5" eb="7">
      <t>ゲンチ</t>
    </rPh>
    <rPh sb="7" eb="9">
      <t>コクナイ</t>
    </rPh>
    <rPh sb="9" eb="12">
      <t>コウツウヒ</t>
    </rPh>
    <rPh sb="17" eb="19">
      <t>サンカク</t>
    </rPh>
    <rPh sb="19" eb="21">
      <t>クウコウ</t>
    </rPh>
    <rPh sb="21" eb="23">
      <t>オウフク</t>
    </rPh>
    <phoneticPr fontId="4"/>
  </si>
  <si>
    <t>A研修員　国内交通費（○○空港-△△空港往復）4,200円×2</t>
    <rPh sb="1" eb="4">
      <t>ケンシュウイン</t>
    </rPh>
    <rPh sb="5" eb="7">
      <t>コクナイ</t>
    </rPh>
    <rPh sb="7" eb="10">
      <t>コウツウヒ</t>
    </rPh>
    <rPh sb="13" eb="15">
      <t>クウコウ</t>
    </rPh>
    <rPh sb="18" eb="20">
      <t>クウコウ</t>
    </rPh>
    <rPh sb="20" eb="22">
      <t>オウフク</t>
    </rPh>
    <rPh sb="28" eb="29">
      <t>エン</t>
    </rPh>
    <phoneticPr fontId="4"/>
  </si>
  <si>
    <t>A研修員　日当　2,000円×9日分（○月○日～△日の9日間）</t>
    <rPh sb="1" eb="4">
      <t>ケンシュウイン</t>
    </rPh>
    <rPh sb="5" eb="7">
      <t>ニットウ</t>
    </rPh>
    <rPh sb="13" eb="14">
      <t>エン</t>
    </rPh>
    <rPh sb="16" eb="17">
      <t>ニチ</t>
    </rPh>
    <rPh sb="17" eb="18">
      <t>ブン</t>
    </rPh>
    <phoneticPr fontId="4"/>
  </si>
  <si>
    <t>A研修員　国内宿泊費　8,000円×8泊分（○月○日～△日の8泊）</t>
    <rPh sb="1" eb="4">
      <t>ケンシュウイン</t>
    </rPh>
    <rPh sb="5" eb="7">
      <t>コクナイ</t>
    </rPh>
    <rPh sb="7" eb="10">
      <t>シュクハクヒ</t>
    </rPh>
    <rPh sb="16" eb="17">
      <t>エン</t>
    </rPh>
    <rPh sb="19" eb="20">
      <t>ハク</t>
    </rPh>
    <rPh sb="20" eb="21">
      <t>ブン</t>
    </rPh>
    <phoneticPr fontId="4"/>
  </si>
  <si>
    <t>（イ）研修会開催費</t>
    <rPh sb="3" eb="6">
      <t>ケンシュウカイ</t>
    </rPh>
    <rPh sb="6" eb="9">
      <t>カイサイヒ</t>
    </rPh>
    <phoneticPr fontId="2"/>
  </si>
  <si>
    <t>　ア　本部スタッフ（駐在）人件費</t>
    <rPh sb="3" eb="5">
      <t>ホンブ</t>
    </rPh>
    <rPh sb="10" eb="12">
      <t>チュウザイ</t>
    </rPh>
    <phoneticPr fontId="4"/>
  </si>
  <si>
    <t>４月分給与（支払対象者毎に記載）（4/16～4/30分）</t>
    <rPh sb="6" eb="8">
      <t>シハライ</t>
    </rPh>
    <rPh sb="8" eb="11">
      <t>タイショウシャ</t>
    </rPh>
    <rPh sb="11" eb="12">
      <t>ゴト</t>
    </rPh>
    <rPh sb="13" eb="15">
      <t>キサイ</t>
    </rPh>
    <rPh sb="26" eb="27">
      <t>ブン</t>
    </rPh>
    <phoneticPr fontId="4"/>
  </si>
  <si>
    <t>５月分給与（支払対象者毎に記載）（5/1～5/31分）</t>
    <rPh sb="6" eb="8">
      <t>シハライ</t>
    </rPh>
    <rPh sb="8" eb="11">
      <t>タイショウシャ</t>
    </rPh>
    <rPh sb="11" eb="12">
      <t>ゴト</t>
    </rPh>
    <rPh sb="13" eb="15">
      <t>キサイ</t>
    </rPh>
    <rPh sb="25" eb="26">
      <t>ブン</t>
    </rPh>
    <phoneticPr fontId="4"/>
  </si>
  <si>
    <t>　イ　現地スタッフ人件費</t>
    <phoneticPr fontId="4"/>
  </si>
  <si>
    <t>　ウ　現地事務所借料等</t>
    <rPh sb="3" eb="5">
      <t>ゲンチ</t>
    </rPh>
    <rPh sb="5" eb="8">
      <t>ジムショ</t>
    </rPh>
    <rPh sb="8" eb="10">
      <t>シャクリョウ</t>
    </rPh>
    <rPh sb="10" eb="11">
      <t>トウ</t>
    </rPh>
    <phoneticPr fontId="4"/>
  </si>
  <si>
    <t>（ア）現地事務所借料</t>
    <rPh sb="3" eb="5">
      <t>ゲンチ</t>
    </rPh>
    <rPh sb="5" eb="8">
      <t>ジムショ</t>
    </rPh>
    <rPh sb="8" eb="10">
      <t>シャクリョウ</t>
    </rPh>
    <phoneticPr fontId="4"/>
  </si>
  <si>
    <t>事務所借料4月分　（4/16～4/30分）</t>
    <rPh sb="0" eb="3">
      <t>ジムショ</t>
    </rPh>
    <rPh sb="3" eb="5">
      <t>シャクリョウ</t>
    </rPh>
    <rPh sb="6" eb="8">
      <t>ガツブン</t>
    </rPh>
    <phoneticPr fontId="4"/>
  </si>
  <si>
    <t>事務所借料5月分　（5/1～5/31分）</t>
    <rPh sb="0" eb="3">
      <t>ジムショ</t>
    </rPh>
    <rPh sb="3" eb="5">
      <t>シャクリョウ</t>
    </rPh>
    <rPh sb="6" eb="8">
      <t>ガツブン</t>
    </rPh>
    <phoneticPr fontId="4"/>
  </si>
  <si>
    <t>（イ）現地事務所光熱費</t>
    <rPh sb="3" eb="5">
      <t>ゲンチ</t>
    </rPh>
    <rPh sb="5" eb="8">
      <t>ジムショ</t>
    </rPh>
    <rPh sb="8" eb="11">
      <t>コウネツヒ</t>
    </rPh>
    <phoneticPr fontId="4"/>
  </si>
  <si>
    <t>水道代4月分(4/16～4/30分）</t>
    <rPh sb="0" eb="2">
      <t>スイドウ</t>
    </rPh>
    <rPh sb="2" eb="3">
      <t>ダイ</t>
    </rPh>
    <rPh sb="4" eb="5">
      <t>ガツ</t>
    </rPh>
    <rPh sb="5" eb="6">
      <t>ブン</t>
    </rPh>
    <rPh sb="16" eb="17">
      <t>ブン</t>
    </rPh>
    <phoneticPr fontId="4"/>
  </si>
  <si>
    <t>電気代4月分(4/16～4/30分）</t>
    <rPh sb="0" eb="3">
      <t>デンキダイ</t>
    </rPh>
    <phoneticPr fontId="2"/>
  </si>
  <si>
    <t>　エ　現地移動費</t>
    <rPh sb="3" eb="5">
      <t>ゲンチ</t>
    </rPh>
    <rPh sb="5" eb="7">
      <t>イドウ</t>
    </rPh>
    <phoneticPr fontId="4"/>
  </si>
  <si>
    <t>（ア）車両購入費・借料</t>
    <rPh sb="3" eb="5">
      <t>シャリョウ</t>
    </rPh>
    <rPh sb="5" eb="8">
      <t>コウニュウヒ</t>
    </rPh>
    <rPh sb="9" eb="11">
      <t>シャクリョウ</t>
    </rPh>
    <phoneticPr fontId="4"/>
  </si>
  <si>
    <t>レンタカー代4月分　（4/16～4/30分）</t>
    <rPh sb="5" eb="6">
      <t>ダイ</t>
    </rPh>
    <rPh sb="7" eb="9">
      <t>ガツブン</t>
    </rPh>
    <phoneticPr fontId="4"/>
  </si>
  <si>
    <t>レンタカー代5月分　（5/1～5/31分）</t>
    <rPh sb="5" eb="6">
      <t>ダイ</t>
    </rPh>
    <rPh sb="7" eb="9">
      <t>ガツブン</t>
    </rPh>
    <phoneticPr fontId="4"/>
  </si>
  <si>
    <t>（イ）車両維持費</t>
    <rPh sb="3" eb="5">
      <t>シャリョウ</t>
    </rPh>
    <rPh sb="5" eb="8">
      <t>イジヒ</t>
    </rPh>
    <phoneticPr fontId="4"/>
  </si>
  <si>
    <t>（ウ）現地出張費</t>
    <rPh sb="3" eb="5">
      <t>ゲンチ</t>
    </rPh>
    <rPh sb="5" eb="8">
      <t>シュッチョウヒ</t>
    </rPh>
    <phoneticPr fontId="4"/>
  </si>
  <si>
    <t>　オ　会議費</t>
    <rPh sb="3" eb="5">
      <t>カイギ</t>
    </rPh>
    <rPh sb="5" eb="6">
      <t>ヒ</t>
    </rPh>
    <phoneticPr fontId="4"/>
  </si>
  <si>
    <t>　カ　通信費</t>
    <rPh sb="3" eb="5">
      <t>ツウシン</t>
    </rPh>
    <rPh sb="5" eb="6">
      <t>ヒ</t>
    </rPh>
    <phoneticPr fontId="4"/>
  </si>
  <si>
    <t>（ア）固定回線使用料</t>
    <rPh sb="3" eb="5">
      <t>コテイ</t>
    </rPh>
    <rPh sb="5" eb="7">
      <t>カイセン</t>
    </rPh>
    <rPh sb="7" eb="10">
      <t>シヨウリョウ</t>
    </rPh>
    <phoneticPr fontId="4"/>
  </si>
  <si>
    <t>電話代4月分　（4/16～4/30分）</t>
    <rPh sb="0" eb="2">
      <t>デンワ</t>
    </rPh>
    <rPh sb="2" eb="3">
      <t>ダイ</t>
    </rPh>
    <rPh sb="4" eb="6">
      <t>ガツブン</t>
    </rPh>
    <phoneticPr fontId="4"/>
  </si>
  <si>
    <t>電話代5月分　（5/1～5/31分）</t>
    <rPh sb="0" eb="2">
      <t>デンワ</t>
    </rPh>
    <rPh sb="2" eb="3">
      <t>ダイ</t>
    </rPh>
    <rPh sb="4" eb="6">
      <t>ガツブン</t>
    </rPh>
    <phoneticPr fontId="4"/>
  </si>
  <si>
    <t>（イ）携帯電話使用料</t>
    <rPh sb="3" eb="5">
      <t>ケイタイ</t>
    </rPh>
    <rPh sb="5" eb="7">
      <t>デンワ</t>
    </rPh>
    <rPh sb="7" eb="10">
      <t>シヨウリョウ</t>
    </rPh>
    <phoneticPr fontId="4"/>
  </si>
  <si>
    <t>（ウ）郵便・輸送費</t>
    <rPh sb="3" eb="5">
      <t>ユウビン</t>
    </rPh>
    <rPh sb="6" eb="8">
      <t>ユソウ</t>
    </rPh>
    <rPh sb="8" eb="9">
      <t>ヒ</t>
    </rPh>
    <phoneticPr fontId="4"/>
  </si>
  <si>
    <t>（エ）銀行手数料</t>
    <rPh sb="3" eb="5">
      <t>ギンコウ</t>
    </rPh>
    <rPh sb="5" eb="8">
      <t>テスウリョウ</t>
    </rPh>
    <phoneticPr fontId="4"/>
  </si>
  <si>
    <t>　キ　事業資料作成費</t>
    <rPh sb="3" eb="5">
      <t>ジギョウ</t>
    </rPh>
    <rPh sb="5" eb="7">
      <t>シリョウ</t>
    </rPh>
    <rPh sb="7" eb="9">
      <t>サクセイ</t>
    </rPh>
    <rPh sb="9" eb="10">
      <t>ヒ</t>
    </rPh>
    <phoneticPr fontId="4"/>
  </si>
  <si>
    <t>（ア）資料作成費</t>
    <rPh sb="3" eb="5">
      <t>シリョウ</t>
    </rPh>
    <rPh sb="5" eb="7">
      <t>サクセイ</t>
    </rPh>
    <rPh sb="7" eb="8">
      <t>ヒ</t>
    </rPh>
    <phoneticPr fontId="4"/>
  </si>
  <si>
    <t>（イ）広報用備品設置・購入費</t>
    <rPh sb="3" eb="6">
      <t>コウホウヨウ</t>
    </rPh>
    <rPh sb="6" eb="8">
      <t>ビヒン</t>
    </rPh>
    <rPh sb="8" eb="10">
      <t>セッチ</t>
    </rPh>
    <rPh sb="11" eb="13">
      <t>コウニュウ</t>
    </rPh>
    <rPh sb="13" eb="14">
      <t>ヒ</t>
    </rPh>
    <phoneticPr fontId="4"/>
  </si>
  <si>
    <t>　ク　事務用品購入費</t>
    <rPh sb="3" eb="5">
      <t>ジム</t>
    </rPh>
    <rPh sb="5" eb="7">
      <t>ヨウヒン</t>
    </rPh>
    <rPh sb="7" eb="9">
      <t>コウニュウ</t>
    </rPh>
    <rPh sb="9" eb="10">
      <t>ヒ</t>
    </rPh>
    <phoneticPr fontId="4"/>
  </si>
  <si>
    <t>（ア）事務用品購入費</t>
    <rPh sb="3" eb="5">
      <t>ジム</t>
    </rPh>
    <rPh sb="5" eb="7">
      <t>ヨウヒン</t>
    </rPh>
    <rPh sb="7" eb="9">
      <t>コウニュウ</t>
    </rPh>
    <rPh sb="9" eb="10">
      <t>ヒ</t>
    </rPh>
    <phoneticPr fontId="4"/>
  </si>
  <si>
    <t>（イ）事務機械等購入費</t>
    <rPh sb="3" eb="5">
      <t>ジム</t>
    </rPh>
    <rPh sb="5" eb="7">
      <t>キカイ</t>
    </rPh>
    <rPh sb="7" eb="8">
      <t>トウ</t>
    </rPh>
    <rPh sb="8" eb="11">
      <t>コウニュウヒ</t>
    </rPh>
    <phoneticPr fontId="4"/>
  </si>
  <si>
    <t>（ウ）事務用家具購入費・借料</t>
    <rPh sb="3" eb="6">
      <t>ジムヨウ</t>
    </rPh>
    <rPh sb="6" eb="8">
      <t>カグ</t>
    </rPh>
    <rPh sb="8" eb="10">
      <t>コウニュウ</t>
    </rPh>
    <rPh sb="10" eb="11">
      <t>ヒ</t>
    </rPh>
    <rPh sb="12" eb="14">
      <t>シャクリョウ</t>
    </rPh>
    <phoneticPr fontId="4"/>
  </si>
  <si>
    <t>　ケ　本部スタッフ派遣費</t>
    <rPh sb="3" eb="5">
      <t>ホンブ</t>
    </rPh>
    <rPh sb="9" eb="12">
      <t>ハケンヒ</t>
    </rPh>
    <phoneticPr fontId="4"/>
  </si>
  <si>
    <t>（ア）旅費</t>
    <rPh sb="3" eb="5">
      <t>リョヒ</t>
    </rPh>
    <phoneticPr fontId="4"/>
  </si>
  <si>
    <t>（イ）日当・宿泊費</t>
    <rPh sb="3" eb="5">
      <t>ニットウ</t>
    </rPh>
    <rPh sb="6" eb="9">
      <t>シュクハクヒ</t>
    </rPh>
    <phoneticPr fontId="4"/>
  </si>
  <si>
    <t>（ウ）その他渡航費</t>
    <rPh sb="5" eb="6">
      <t>タ</t>
    </rPh>
    <rPh sb="6" eb="9">
      <t>トコウヒ</t>
    </rPh>
    <phoneticPr fontId="4"/>
  </si>
  <si>
    <t>（３）情報収集費</t>
    <rPh sb="3" eb="5">
      <t>ジョウホウ</t>
    </rPh>
    <rPh sb="5" eb="7">
      <t>シュウシュウ</t>
    </rPh>
    <phoneticPr fontId="2"/>
  </si>
  <si>
    <t>中項目計</t>
    <rPh sb="0" eb="1">
      <t>ナカ</t>
    </rPh>
    <rPh sb="1" eb="3">
      <t>コウモク</t>
    </rPh>
    <rPh sb="3" eb="4">
      <t>ケイ</t>
    </rPh>
    <phoneticPr fontId="4"/>
  </si>
  <si>
    <t>（４）その他安全対策費</t>
    <rPh sb="5" eb="6">
      <t>タ</t>
    </rPh>
    <rPh sb="6" eb="8">
      <t>アンゼン</t>
    </rPh>
    <rPh sb="8" eb="10">
      <t>タイサク</t>
    </rPh>
    <rPh sb="10" eb="11">
      <t>ヒ</t>
    </rPh>
    <phoneticPr fontId="2"/>
  </si>
  <si>
    <t xml:space="preserve"> ２　現地事業後方支援経費</t>
    <rPh sb="7" eb="9">
      <t>コウホウ</t>
    </rPh>
    <rPh sb="9" eb="11">
      <t>シエン</t>
    </rPh>
    <rPh sb="11" eb="13">
      <t>ケイヒ</t>
    </rPh>
    <phoneticPr fontId="2"/>
  </si>
  <si>
    <t>　ア　本部スタッフ人件費</t>
    <rPh sb="3" eb="5">
      <t>ホンブ</t>
    </rPh>
    <rPh sb="9" eb="12">
      <t>ジンケンヒ</t>
    </rPh>
    <phoneticPr fontId="2"/>
  </si>
  <si>
    <t>　イ　会議費</t>
    <rPh sb="3" eb="5">
      <t>カイギ</t>
    </rPh>
    <phoneticPr fontId="2"/>
  </si>
  <si>
    <t>　ウ　通信費</t>
    <rPh sb="3" eb="6">
      <t>ツウシンヒ</t>
    </rPh>
    <phoneticPr fontId="2"/>
  </si>
  <si>
    <t>（ア）電話使用料</t>
    <rPh sb="3" eb="5">
      <t>デンワ</t>
    </rPh>
    <rPh sb="5" eb="8">
      <t>シヨウリョウ</t>
    </rPh>
    <phoneticPr fontId="2"/>
  </si>
  <si>
    <t>（イ）郵便・輸送費</t>
    <rPh sb="3" eb="5">
      <t>ユウビン</t>
    </rPh>
    <rPh sb="6" eb="8">
      <t>ユソウ</t>
    </rPh>
    <rPh sb="8" eb="9">
      <t>ヒ</t>
    </rPh>
    <phoneticPr fontId="2"/>
  </si>
  <si>
    <t>（ウ）銀行手数料</t>
    <rPh sb="3" eb="5">
      <t>ギンコウ</t>
    </rPh>
    <rPh sb="5" eb="8">
      <t>テスウリョウ</t>
    </rPh>
    <phoneticPr fontId="2"/>
  </si>
  <si>
    <t>　エ　事業資料作成費</t>
    <rPh sb="3" eb="5">
      <t>ジギョウ</t>
    </rPh>
    <rPh sb="5" eb="7">
      <t>シリョウ</t>
    </rPh>
    <rPh sb="7" eb="9">
      <t>サクセイ</t>
    </rPh>
    <rPh sb="9" eb="10">
      <t>ヒ</t>
    </rPh>
    <phoneticPr fontId="2"/>
  </si>
  <si>
    <t>　オ　事務用品購入費</t>
    <rPh sb="3" eb="5">
      <t>ジム</t>
    </rPh>
    <rPh sb="5" eb="7">
      <t>ヨウヒン</t>
    </rPh>
    <rPh sb="7" eb="9">
      <t>コウニュウ</t>
    </rPh>
    <rPh sb="9" eb="10">
      <t>ヒ</t>
    </rPh>
    <phoneticPr fontId="2"/>
  </si>
  <si>
    <t xml:space="preserve"> ３　一般管理費</t>
    <rPh sb="3" eb="5">
      <t>イッパン</t>
    </rPh>
    <rPh sb="5" eb="7">
      <t>カンリ</t>
    </rPh>
    <rPh sb="7" eb="8">
      <t>ヒ</t>
    </rPh>
    <phoneticPr fontId="2"/>
  </si>
  <si>
    <t xml:space="preserve"> ４　外部調査費</t>
    <rPh sb="3" eb="5">
      <t>ガイブ</t>
    </rPh>
    <rPh sb="5" eb="7">
      <t>チョウサ</t>
    </rPh>
    <rPh sb="7" eb="8">
      <t>ヒ</t>
    </rPh>
    <phoneticPr fontId="2"/>
  </si>
  <si>
    <t>（１）現地外部調査費</t>
    <rPh sb="3" eb="5">
      <t>ゲンチ</t>
    </rPh>
    <rPh sb="5" eb="7">
      <t>ガイブ</t>
    </rPh>
    <rPh sb="7" eb="10">
      <t>チョウサヒ</t>
    </rPh>
    <phoneticPr fontId="2"/>
  </si>
  <si>
    <t>（２）本部外部調査費</t>
    <rPh sb="3" eb="5">
      <t>ホンブ</t>
    </rPh>
    <rPh sb="5" eb="7">
      <t>ガイブ</t>
    </rPh>
    <rPh sb="7" eb="9">
      <t>チョウサ</t>
    </rPh>
    <rPh sb="9" eb="10">
      <t>ケイヒ</t>
    </rPh>
    <phoneticPr fontId="4"/>
  </si>
  <si>
    <t>中項目計</t>
    <rPh sb="0" eb="1">
      <t>チュウ</t>
    </rPh>
    <rPh sb="1" eb="3">
      <t>コウモク</t>
    </rPh>
    <phoneticPr fontId="4"/>
  </si>
  <si>
    <t xml:space="preserve">               合　計    </t>
    <phoneticPr fontId="4"/>
  </si>
  <si>
    <t>（様式4－c）</t>
    <phoneticPr fontId="2"/>
  </si>
  <si>
    <t>①　申請時承認された人件費に対して，実際の従事人役・期間，適用した月額給与（支払通貨)，精算額(契約通貨)を様式４－ｃ別表（日本NGO連携無償業務従事時間記録表）に基づき記載して下さい。
②　精算額は使用明細書に計上される支出額と整合させて下さい。</t>
    <rPh sb="2" eb="4">
      <t>シンセイ</t>
    </rPh>
    <rPh sb="4" eb="5">
      <t>ジ</t>
    </rPh>
    <rPh sb="5" eb="7">
      <t>ショウニン</t>
    </rPh>
    <rPh sb="10" eb="13">
      <t>ジンケンヒ</t>
    </rPh>
    <rPh sb="14" eb="15">
      <t>タイ</t>
    </rPh>
    <rPh sb="18" eb="20">
      <t>ジッサイ</t>
    </rPh>
    <rPh sb="21" eb="23">
      <t>ジュウジ</t>
    </rPh>
    <rPh sb="23" eb="24">
      <t>ニン</t>
    </rPh>
    <rPh sb="24" eb="25">
      <t>ヤク</t>
    </rPh>
    <rPh sb="26" eb="28">
      <t>キカン</t>
    </rPh>
    <rPh sb="29" eb="31">
      <t>テキヨウ</t>
    </rPh>
    <rPh sb="38" eb="40">
      <t>シハライ</t>
    </rPh>
    <rPh sb="40" eb="42">
      <t>ツウカ</t>
    </rPh>
    <rPh sb="44" eb="47">
      <t>セイサンガク</t>
    </rPh>
    <rPh sb="48" eb="50">
      <t>ケイヤク</t>
    </rPh>
    <rPh sb="50" eb="52">
      <t>ツウカ</t>
    </rPh>
    <rPh sb="54" eb="56">
      <t>ヨウシキ</t>
    </rPh>
    <rPh sb="59" eb="61">
      <t>ベッピョウ</t>
    </rPh>
    <rPh sb="62" eb="64">
      <t>ニホン</t>
    </rPh>
    <rPh sb="67" eb="69">
      <t>レンケイ</t>
    </rPh>
    <rPh sb="69" eb="71">
      <t>ムショウ</t>
    </rPh>
    <rPh sb="71" eb="73">
      <t>ギョウム</t>
    </rPh>
    <rPh sb="73" eb="75">
      <t>ジュウジ</t>
    </rPh>
    <rPh sb="75" eb="77">
      <t>ジカン</t>
    </rPh>
    <rPh sb="77" eb="80">
      <t>キロクヒョウ</t>
    </rPh>
    <rPh sb="82" eb="83">
      <t>モト</t>
    </rPh>
    <rPh sb="85" eb="87">
      <t>キサイ</t>
    </rPh>
    <rPh sb="89" eb="90">
      <t>クダ</t>
    </rPh>
    <phoneticPr fontId="2"/>
  </si>
  <si>
    <t>項目</t>
    <rPh sb="0" eb="2">
      <t>コウモク</t>
    </rPh>
    <phoneticPr fontId="2"/>
  </si>
  <si>
    <t>月</t>
    <rPh sb="0" eb="1">
      <t>ツキ</t>
    </rPh>
    <phoneticPr fontId="2"/>
  </si>
  <si>
    <t>合計</t>
    <rPh sb="0" eb="2">
      <t>ゴウケイ</t>
    </rPh>
    <phoneticPr fontId="2"/>
  </si>
  <si>
    <t>備考</t>
    <rPh sb="0" eb="2">
      <t>ビコウ</t>
    </rPh>
    <phoneticPr fontId="2"/>
  </si>
  <si>
    <t>月（カレンダー）</t>
    <rPh sb="0" eb="1">
      <t>ツキ</t>
    </rPh>
    <phoneticPr fontId="2"/>
  </si>
  <si>
    <t>4月</t>
    <rPh sb="1" eb="2">
      <t>ツキ</t>
    </rPh>
    <phoneticPr fontId="2"/>
  </si>
  <si>
    <t>5月</t>
  </si>
  <si>
    <t>6月</t>
  </si>
  <si>
    <t>7月</t>
  </si>
  <si>
    <t>8月</t>
  </si>
  <si>
    <t>9月</t>
  </si>
  <si>
    <t>10月</t>
  </si>
  <si>
    <t>11月</t>
  </si>
  <si>
    <t>12月</t>
  </si>
  <si>
    <t>1月</t>
  </si>
  <si>
    <t>2月</t>
  </si>
  <si>
    <t>3月</t>
  </si>
  <si>
    <t>4月</t>
  </si>
  <si>
    <t>本部スタッフ（駐在）</t>
    <rPh sb="0" eb="2">
      <t>ホンブ</t>
    </rPh>
    <rPh sb="7" eb="9">
      <t>チュウザイ</t>
    </rPh>
    <phoneticPr fontId="2"/>
  </si>
  <si>
    <t>現地駐在員</t>
    <rPh sb="0" eb="2">
      <t>ゲンチ</t>
    </rPh>
    <rPh sb="2" eb="5">
      <t>チュウザイイン</t>
    </rPh>
    <phoneticPr fontId="2"/>
  </si>
  <si>
    <t>申請時申告人役
(人役)</t>
    <rPh sb="0" eb="3">
      <t>シンセイジ</t>
    </rPh>
    <rPh sb="3" eb="5">
      <t>シンコク</t>
    </rPh>
    <rPh sb="5" eb="6">
      <t>ニン</t>
    </rPh>
    <rPh sb="6" eb="7">
      <t>ヤク</t>
    </rPh>
    <rPh sb="9" eb="10">
      <t>ニン</t>
    </rPh>
    <rPh sb="10" eb="11">
      <t>ヤク</t>
    </rPh>
    <phoneticPr fontId="2"/>
  </si>
  <si>
    <t>申請時に承認された人役</t>
    <rPh sb="0" eb="2">
      <t>シンセイ</t>
    </rPh>
    <rPh sb="2" eb="3">
      <t>ジ</t>
    </rPh>
    <rPh sb="4" eb="6">
      <t>ショウニン</t>
    </rPh>
    <rPh sb="9" eb="10">
      <t>ニン</t>
    </rPh>
    <rPh sb="10" eb="11">
      <t>ヤク</t>
    </rPh>
    <phoneticPr fontId="2"/>
  </si>
  <si>
    <t>当該月の総労働時間
(時間)</t>
    <rPh sb="0" eb="2">
      <t>トウガイ</t>
    </rPh>
    <rPh sb="2" eb="3">
      <t>ヅキ</t>
    </rPh>
    <rPh sb="4" eb="5">
      <t>ソウ</t>
    </rPh>
    <rPh sb="5" eb="7">
      <t>ロウドウ</t>
    </rPh>
    <rPh sb="7" eb="9">
      <t>ジカン</t>
    </rPh>
    <rPh sb="11" eb="13">
      <t>ジカン</t>
    </rPh>
    <phoneticPr fontId="2"/>
  </si>
  <si>
    <t>①当月フルタイム労働時間</t>
    <rPh sb="1" eb="3">
      <t>トウゲツ</t>
    </rPh>
    <rPh sb="8" eb="10">
      <t>ロウドウ</t>
    </rPh>
    <rPh sb="10" eb="12">
      <t>ジカン</t>
    </rPh>
    <phoneticPr fontId="2"/>
  </si>
  <si>
    <t>当月のN連従事時間
(時間)</t>
    <rPh sb="0" eb="2">
      <t>トウゲツ</t>
    </rPh>
    <rPh sb="4" eb="5">
      <t>レン</t>
    </rPh>
    <rPh sb="5" eb="7">
      <t>ジュウジ</t>
    </rPh>
    <rPh sb="7" eb="9">
      <t>ジカン</t>
    </rPh>
    <rPh sb="11" eb="13">
      <t>ジカン</t>
    </rPh>
    <phoneticPr fontId="2"/>
  </si>
  <si>
    <t>②当月Ｎ連に従事した時間</t>
    <rPh sb="1" eb="3">
      <t>トウゲツ</t>
    </rPh>
    <rPh sb="4" eb="5">
      <t>レン</t>
    </rPh>
    <rPh sb="6" eb="8">
      <t>ジュウジ</t>
    </rPh>
    <rPh sb="10" eb="12">
      <t>ジカン</t>
    </rPh>
    <phoneticPr fontId="2"/>
  </si>
  <si>
    <t>従事人月
(人月)</t>
    <rPh sb="0" eb="2">
      <t>ジュウジ</t>
    </rPh>
    <rPh sb="2" eb="3">
      <t>ニン</t>
    </rPh>
    <rPh sb="3" eb="4">
      <t>ゲツ</t>
    </rPh>
    <rPh sb="6" eb="7">
      <t>ニン</t>
    </rPh>
    <rPh sb="7" eb="8">
      <t>ゲツ</t>
    </rPh>
    <phoneticPr fontId="2"/>
  </si>
  <si>
    <t>③＝②÷①（少数点以下3位を切捨て）</t>
    <rPh sb="6" eb="8">
      <t>ショウスウ</t>
    </rPh>
    <rPh sb="8" eb="9">
      <t>テン</t>
    </rPh>
    <rPh sb="9" eb="11">
      <t>イカ</t>
    </rPh>
    <rPh sb="12" eb="13">
      <t>イ</t>
    </rPh>
    <rPh sb="14" eb="16">
      <t>キリス</t>
    </rPh>
    <phoneticPr fontId="2"/>
  </si>
  <si>
    <t>総支給給与
(支払通貨)</t>
    <rPh sb="0" eb="1">
      <t xml:space="preserve">ソウ </t>
    </rPh>
    <rPh sb="1" eb="3">
      <t>シキュウ</t>
    </rPh>
    <rPh sb="7" eb="9">
      <t>シハライ</t>
    </rPh>
    <rPh sb="9" eb="11">
      <t>ツウカ</t>
    </rPh>
    <phoneticPr fontId="2"/>
  </si>
  <si>
    <t>支給額（N連従事分）
(支払通貨)</t>
    <rPh sb="12" eb="14">
      <t>シハライ</t>
    </rPh>
    <rPh sb="14" eb="16">
      <t>ツウカ</t>
    </rPh>
    <phoneticPr fontId="2"/>
  </si>
  <si>
    <t>⑤＝④×③</t>
    <phoneticPr fontId="2"/>
  </si>
  <si>
    <t>換算レート</t>
    <rPh sb="0" eb="2">
      <t>カンサン</t>
    </rPh>
    <phoneticPr fontId="2"/>
  </si>
  <si>
    <t>⑥支払通貨の契約通貨に対する換算レート</t>
    <rPh sb="1" eb="3">
      <t>シハライ</t>
    </rPh>
    <rPh sb="3" eb="5">
      <t>ツウカ</t>
    </rPh>
    <rPh sb="6" eb="8">
      <t>ケイヤク</t>
    </rPh>
    <rPh sb="8" eb="10">
      <t>ツウカ</t>
    </rPh>
    <rPh sb="11" eb="12">
      <t>タイ</t>
    </rPh>
    <rPh sb="14" eb="16">
      <t>カンサン</t>
    </rPh>
    <phoneticPr fontId="2"/>
  </si>
  <si>
    <t>精算額
(契約通貨)</t>
    <rPh sb="0" eb="3">
      <t>セイサンガク</t>
    </rPh>
    <rPh sb="5" eb="7">
      <t>ケイヤク</t>
    </rPh>
    <rPh sb="7" eb="9">
      <t>ツウカ</t>
    </rPh>
    <phoneticPr fontId="2"/>
  </si>
  <si>
    <t>⑦＝⑤×⑥</t>
    <phoneticPr fontId="2"/>
  </si>
  <si>
    <t>申請時申告人役
(人役)</t>
    <rPh sb="9" eb="10">
      <t>ニン</t>
    </rPh>
    <rPh sb="10" eb="11">
      <t>ヤク</t>
    </rPh>
    <phoneticPr fontId="2"/>
  </si>
  <si>
    <t>当該月の総労働時間
(時間)</t>
    <phoneticPr fontId="2"/>
  </si>
  <si>
    <t>当月のN連従事時間
(時間)</t>
    <rPh sb="11" eb="13">
      <t>ジカン</t>
    </rPh>
    <phoneticPr fontId="2"/>
  </si>
  <si>
    <t>本部スタッフ（駐在）人件費実績額計</t>
    <rPh sb="0" eb="2">
      <t>ホンブ</t>
    </rPh>
    <rPh sb="7" eb="9">
      <t>チュウザイ</t>
    </rPh>
    <rPh sb="10" eb="13">
      <t>ジンケンヒ</t>
    </rPh>
    <rPh sb="13" eb="15">
      <t>ジッセキ</t>
    </rPh>
    <rPh sb="15" eb="16">
      <t>ガク</t>
    </rPh>
    <rPh sb="16" eb="17">
      <t>ケイ</t>
    </rPh>
    <phoneticPr fontId="2"/>
  </si>
  <si>
    <t>現地スタッフ</t>
    <rPh sb="0" eb="2">
      <t>ゲンチ</t>
    </rPh>
    <phoneticPr fontId="2"/>
  </si>
  <si>
    <t>現地事業責任者補佐</t>
    <rPh sb="0" eb="2">
      <t>ゲンチ</t>
    </rPh>
    <rPh sb="2" eb="4">
      <t>ジギョウ</t>
    </rPh>
    <rPh sb="4" eb="7">
      <t>セキニンシャ</t>
    </rPh>
    <rPh sb="7" eb="9">
      <t>ホサ</t>
    </rPh>
    <phoneticPr fontId="2"/>
  </si>
  <si>
    <t>N連計上額
(支払通貨)</t>
    <rPh sb="1" eb="2">
      <t>レn</t>
    </rPh>
    <rPh sb="2" eb="4">
      <t>ケイジョウ</t>
    </rPh>
    <rPh sb="7" eb="9">
      <t>シハライ</t>
    </rPh>
    <rPh sb="9" eb="11">
      <t>ツウカ</t>
    </rPh>
    <phoneticPr fontId="2"/>
  </si>
  <si>
    <t>雇用主負担の
法定社会保険料
（支払い通貨）</t>
    <rPh sb="0" eb="3">
      <t>コヨウヌシ</t>
    </rPh>
    <rPh sb="3" eb="5">
      <t>フタン</t>
    </rPh>
    <rPh sb="7" eb="14">
      <t>ホウテイシャカイホケンリョウ</t>
    </rPh>
    <rPh sb="16" eb="18">
      <t>シハラ</t>
    </rPh>
    <rPh sb="19" eb="21">
      <t>ツウカ</t>
    </rPh>
    <phoneticPr fontId="2"/>
  </si>
  <si>
    <t>⑥雇用主負担の法定社会保険料</t>
    <phoneticPr fontId="2"/>
  </si>
  <si>
    <t>⑧＝（⑤＋⑥）×⑦</t>
    <phoneticPr fontId="2"/>
  </si>
  <si>
    <t>現地担当補佐</t>
    <rPh sb="0" eb="2">
      <t>ゲンチ</t>
    </rPh>
    <rPh sb="2" eb="4">
      <t>タントウ</t>
    </rPh>
    <rPh sb="4" eb="6">
      <t>ホサ</t>
    </rPh>
    <phoneticPr fontId="2"/>
  </si>
  <si>
    <t>現地会計担当補佐</t>
    <rPh sb="0" eb="1">
      <t>ゲン</t>
    </rPh>
    <rPh sb="1" eb="2">
      <t>チ</t>
    </rPh>
    <rPh sb="2" eb="4">
      <t>カイケイ</t>
    </rPh>
    <rPh sb="4" eb="6">
      <t>タントウ</t>
    </rPh>
    <rPh sb="6" eb="8">
      <t>ホサ</t>
    </rPh>
    <phoneticPr fontId="2"/>
  </si>
  <si>
    <t>現地スタッフ人件費実績額計</t>
    <rPh sb="0" eb="2">
      <t>ゲンチ</t>
    </rPh>
    <rPh sb="6" eb="9">
      <t>ジンケンヒ</t>
    </rPh>
    <rPh sb="9" eb="11">
      <t>ジッセキ</t>
    </rPh>
    <rPh sb="11" eb="12">
      <t>ガク</t>
    </rPh>
    <rPh sb="12" eb="13">
      <t>ケイ</t>
    </rPh>
    <phoneticPr fontId="2"/>
  </si>
  <si>
    <t>本部スタッフ</t>
    <rPh sb="0" eb="2">
      <t>ホンブ</t>
    </rPh>
    <phoneticPr fontId="2"/>
  </si>
  <si>
    <t>本部スタッフ人件費実績額計</t>
    <rPh sb="0" eb="2">
      <t>ホンブ</t>
    </rPh>
    <rPh sb="6" eb="9">
      <t>ジンケンヒ</t>
    </rPh>
    <rPh sb="9" eb="11">
      <t>ジッセキ</t>
    </rPh>
    <rPh sb="11" eb="12">
      <t>ガク</t>
    </rPh>
    <rPh sb="12" eb="13">
      <t>ケイ</t>
    </rPh>
    <phoneticPr fontId="2"/>
  </si>
  <si>
    <t>（様式４-ｃ　別表）</t>
    <rPh sb="1" eb="3">
      <t>ヨウシキ</t>
    </rPh>
    <rPh sb="7" eb="9">
      <t>ベッピョウ</t>
    </rPh>
    <phoneticPr fontId="8"/>
  </si>
  <si>
    <t>事業名（実施国）：○○○○（第○年次）（実施国：　　）</t>
    <rPh sb="0" eb="2">
      <t>ジギョウ</t>
    </rPh>
    <rPh sb="2" eb="3">
      <t>メイ</t>
    </rPh>
    <rPh sb="4" eb="7">
      <t>ジッシコク</t>
    </rPh>
    <rPh sb="14" eb="15">
      <t>ダイ</t>
    </rPh>
    <rPh sb="16" eb="18">
      <t>ネンジ</t>
    </rPh>
    <rPh sb="20" eb="23">
      <t>ジッシコク</t>
    </rPh>
    <phoneticPr fontId="8"/>
  </si>
  <si>
    <t>団体名：</t>
    <rPh sb="0" eb="3">
      <t>ダンタイメイ</t>
    </rPh>
    <phoneticPr fontId="8"/>
  </si>
  <si>
    <t>氏名：</t>
    <rPh sb="0" eb="2">
      <t>シメイ</t>
    </rPh>
    <phoneticPr fontId="8"/>
  </si>
  <si>
    <t>○○年○月</t>
    <rPh sb="2" eb="3">
      <t>ネン</t>
    </rPh>
    <rPh sb="4" eb="5">
      <t>ガツ</t>
    </rPh>
    <phoneticPr fontId="8"/>
  </si>
  <si>
    <t xml:space="preserve">基本勤務時間：　　　：　　　～　　　：　　　　（例）8時間：９：００～１８：１５ </t>
    <rPh sb="0" eb="2">
      <t>キホン</t>
    </rPh>
    <rPh sb="2" eb="4">
      <t>キンム</t>
    </rPh>
    <rPh sb="4" eb="6">
      <t>ジカン</t>
    </rPh>
    <rPh sb="24" eb="25">
      <t>レイ</t>
    </rPh>
    <phoneticPr fontId="8"/>
  </si>
  <si>
    <t>当月勤務時間合計：</t>
    <rPh sb="0" eb="2">
      <t>トウゲツ</t>
    </rPh>
    <rPh sb="2" eb="4">
      <t>キンム</t>
    </rPh>
    <rPh sb="4" eb="6">
      <t>ジカン</t>
    </rPh>
    <rPh sb="6" eb="8">
      <t>ゴウケイ</t>
    </rPh>
    <phoneticPr fontId="8"/>
  </si>
  <si>
    <t>時間</t>
    <rPh sb="0" eb="2">
      <t>ジカン</t>
    </rPh>
    <phoneticPr fontId="8"/>
  </si>
  <si>
    <t>日</t>
    <rPh sb="0" eb="1">
      <t>ヒ</t>
    </rPh>
    <phoneticPr fontId="8"/>
  </si>
  <si>
    <t>曜日</t>
    <rPh sb="0" eb="2">
      <t>ヨウビ</t>
    </rPh>
    <phoneticPr fontId="8"/>
  </si>
  <si>
    <t>N連従事時間</t>
    <rPh sb="1" eb="2">
      <t>レン</t>
    </rPh>
    <rPh sb="2" eb="4">
      <t>ジュウジ</t>
    </rPh>
    <rPh sb="4" eb="6">
      <t>ジカン</t>
    </rPh>
    <phoneticPr fontId="8"/>
  </si>
  <si>
    <t>業務内容</t>
    <rPh sb="0" eb="2">
      <t>ギョウム</t>
    </rPh>
    <rPh sb="2" eb="4">
      <t>ナイヨウ</t>
    </rPh>
    <phoneticPr fontId="8"/>
  </si>
  <si>
    <t>月</t>
    <rPh sb="0" eb="1">
      <t>ゲツ</t>
    </rPh>
    <phoneticPr fontId="8"/>
  </si>
  <si>
    <t>現地での○○、□□との打合せ、ワークショップ調整</t>
    <rPh sb="0" eb="2">
      <t>ゲンチ</t>
    </rPh>
    <rPh sb="11" eb="12">
      <t>ウ</t>
    </rPh>
    <rPh sb="12" eb="13">
      <t>ア</t>
    </rPh>
    <rPh sb="22" eb="24">
      <t>チョウセイ</t>
    </rPh>
    <phoneticPr fontId="8"/>
  </si>
  <si>
    <t>火</t>
    <rPh sb="0" eb="1">
      <t>カ</t>
    </rPh>
    <phoneticPr fontId="8"/>
  </si>
  <si>
    <t>水</t>
    <rPh sb="0" eb="1">
      <t>スイ</t>
    </rPh>
    <phoneticPr fontId="8"/>
  </si>
  <si>
    <t>木</t>
  </si>
  <si>
    <t>金</t>
  </si>
  <si>
    <t>土</t>
  </si>
  <si>
    <t>日</t>
  </si>
  <si>
    <t>月</t>
  </si>
  <si>
    <t>火</t>
  </si>
  <si>
    <t>水</t>
  </si>
  <si>
    <t>N連従事時間合計</t>
    <rPh sb="1" eb="2">
      <t>レン</t>
    </rPh>
    <rPh sb="2" eb="4">
      <t>ジュウジ</t>
    </rPh>
    <rPh sb="4" eb="6">
      <t>ジカン</t>
    </rPh>
    <rPh sb="6" eb="8">
      <t>ゴウケイ</t>
    </rPh>
    <phoneticPr fontId="8"/>
  </si>
  <si>
    <t>N連従事人月</t>
    <rPh sb="1" eb="2">
      <t>レン</t>
    </rPh>
    <rPh sb="2" eb="4">
      <t>ジュウジ</t>
    </rPh>
    <rPh sb="4" eb="5">
      <t>ニン</t>
    </rPh>
    <rPh sb="5" eb="6">
      <t>ゲツ</t>
    </rPh>
    <phoneticPr fontId="8"/>
  </si>
  <si>
    <t>　　　　　　　　　　　　　　　　　　　　　　　　　　　　　　　　　　　　　　　　　　　（様式４－ｄ）</t>
    <rPh sb="44" eb="46">
      <t>ヨウシキ</t>
    </rPh>
    <phoneticPr fontId="2"/>
  </si>
  <si>
    <t>実施団体名：</t>
    <rPh sb="0" eb="2">
      <t>ジッシ</t>
    </rPh>
    <rPh sb="2" eb="5">
      <t>ダンタイメイ</t>
    </rPh>
    <phoneticPr fontId="2"/>
  </si>
  <si>
    <t>法人番号：</t>
    <phoneticPr fontId="2"/>
  </si>
  <si>
    <t>令和●年度</t>
    <rPh sb="0" eb="2">
      <t>レイワ</t>
    </rPh>
    <rPh sb="3" eb="5">
      <t>ネンド</t>
    </rPh>
    <phoneticPr fontId="2"/>
  </si>
  <si>
    <t>案件名：</t>
    <rPh sb="0" eb="1">
      <t>アン</t>
    </rPh>
    <rPh sb="1" eb="2">
      <t>ケン</t>
    </rPh>
    <rPh sb="2" eb="3">
      <t>ナ</t>
    </rPh>
    <phoneticPr fontId="2"/>
  </si>
  <si>
    <t>一般管理費適用比率：　　％</t>
    <rPh sb="0" eb="2">
      <t>イッパン</t>
    </rPh>
    <rPh sb="2" eb="5">
      <t>カンリヒ</t>
    </rPh>
    <rPh sb="5" eb="7">
      <t>テキヨウ</t>
    </rPh>
    <rPh sb="7" eb="9">
      <t>ヒリツ</t>
    </rPh>
    <phoneticPr fontId="2"/>
  </si>
  <si>
    <t>(注)日本円の換算は小数点以下切捨て、補助通貨が存在している場合は小数点第３位以下切捨てとしてください。補助通貨が存在する場合は、小数点第２位まで表示されるようにエクセルの数値桁数表示を設定してください。</t>
    <rPh sb="1" eb="2">
      <t>チュウ</t>
    </rPh>
    <rPh sb="52" eb="54">
      <t>ホジョ</t>
    </rPh>
    <rPh sb="54" eb="56">
      <t>ツウカ</t>
    </rPh>
    <rPh sb="57" eb="59">
      <t>ソンザイ</t>
    </rPh>
    <rPh sb="61" eb="63">
      <t>バアイ</t>
    </rPh>
    <rPh sb="65" eb="68">
      <t>ショウスウテン</t>
    </rPh>
    <rPh sb="68" eb="69">
      <t>ダイ</t>
    </rPh>
    <rPh sb="70" eb="71">
      <t>イ</t>
    </rPh>
    <rPh sb="73" eb="75">
      <t>ヒョウジ</t>
    </rPh>
    <rPh sb="86" eb="88">
      <t>スウチ</t>
    </rPh>
    <rPh sb="88" eb="90">
      <t>ケタスウ</t>
    </rPh>
    <rPh sb="90" eb="92">
      <t>ヒョウジ</t>
    </rPh>
    <rPh sb="93" eb="95">
      <t>セッテイ</t>
    </rPh>
    <phoneticPr fontId="2"/>
  </si>
  <si>
    <t>(注)支出合計額は使用明細書に計上される一般管理費額と整合させてください。</t>
    <rPh sb="1" eb="2">
      <t>チュウ</t>
    </rPh>
    <rPh sb="3" eb="5">
      <t>シシュツ</t>
    </rPh>
    <rPh sb="5" eb="7">
      <t>ゴウケイ</t>
    </rPh>
    <rPh sb="20" eb="22">
      <t>イッパン</t>
    </rPh>
    <rPh sb="22" eb="25">
      <t>カンリヒ</t>
    </rPh>
    <phoneticPr fontId="2"/>
  </si>
  <si>
    <t>一般管理費等　支出集計表</t>
    <rPh sb="0" eb="2">
      <t>イッパン</t>
    </rPh>
    <rPh sb="2" eb="5">
      <t>カンリヒ</t>
    </rPh>
    <rPh sb="5" eb="6">
      <t>トウ</t>
    </rPh>
    <rPh sb="7" eb="9">
      <t>シシュツ</t>
    </rPh>
    <rPh sb="9" eb="12">
      <t>シュウケイヒョウ</t>
    </rPh>
    <phoneticPr fontId="2"/>
  </si>
  <si>
    <t>項目</t>
  </si>
  <si>
    <t>費目</t>
  </si>
  <si>
    <t>費目ごとのの支出合計</t>
    <rPh sb="0" eb="2">
      <t>ヒモク</t>
    </rPh>
    <rPh sb="6" eb="8">
      <t>シシュツ</t>
    </rPh>
    <rPh sb="8" eb="10">
      <t>ゴウケイ</t>
    </rPh>
    <phoneticPr fontId="2"/>
  </si>
  <si>
    <t>1　一般管理費</t>
    <phoneticPr fontId="2"/>
  </si>
  <si>
    <t>(1)役員報酬</t>
  </si>
  <si>
    <t>(2)職員給与手当</t>
  </si>
  <si>
    <t>(3)退職金</t>
  </si>
  <si>
    <t>(4)法定福利費</t>
  </si>
  <si>
    <t>(5)福利厚生費</t>
  </si>
  <si>
    <t>(6)修繕維持費</t>
  </si>
  <si>
    <t>(7)事務用品費</t>
  </si>
  <si>
    <t>(8)通信交通費</t>
  </si>
  <si>
    <t>(9)動力・用水光熱費</t>
  </si>
  <si>
    <t>(10)調査・研究費</t>
  </si>
  <si>
    <t>(11)広告宣伝費</t>
  </si>
  <si>
    <t>(12)交際費</t>
  </si>
  <si>
    <t>(13)寄付金</t>
  </si>
  <si>
    <t>(14)地代家賃</t>
  </si>
  <si>
    <t>(15)減価償却費</t>
  </si>
  <si>
    <t>(16)試験研究費償却</t>
  </si>
  <si>
    <t>(17)開発費償却</t>
  </si>
  <si>
    <t>(18)租税公課</t>
  </si>
  <si>
    <t>(19)保険料</t>
  </si>
  <si>
    <t>(20)契約保証費</t>
  </si>
  <si>
    <t>(21)雑費</t>
  </si>
  <si>
    <t>2　付加利益</t>
    <phoneticPr fontId="2"/>
  </si>
  <si>
    <t>(1)法人税、都道府県民税、市町村民税等</t>
  </si>
  <si>
    <t>(2)役員賞与金</t>
  </si>
  <si>
    <t>(3)内部留保金</t>
  </si>
  <si>
    <t>(4)支払利息及び割引料、支払保証料その他の営業外費用</t>
    <rPh sb="7" eb="8">
      <t>オヨ</t>
    </rPh>
    <phoneticPr fontId="2"/>
  </si>
  <si>
    <t>支出合計</t>
    <rPh sb="0" eb="2">
      <t>シシュツ</t>
    </rPh>
    <rPh sb="2" eb="4">
      <t>ゴウケイ</t>
    </rPh>
    <phoneticPr fontId="2"/>
  </si>
  <si>
    <t xml:space="preserve">令和●年度日本ＮＧＯ連携無償資金　供与額内訳／収支表                           </t>
    <rPh sb="0" eb="2">
      <t>レイワ</t>
    </rPh>
    <rPh sb="3" eb="5">
      <t>ネンド</t>
    </rPh>
    <rPh sb="5" eb="7">
      <t>ニホン</t>
    </rPh>
    <rPh sb="10" eb="12">
      <t>レンケイ</t>
    </rPh>
    <rPh sb="12" eb="14">
      <t>ムショウ</t>
    </rPh>
    <rPh sb="14" eb="16">
      <t>シキン</t>
    </rPh>
    <rPh sb="17" eb="20">
      <t>キョウヨガク</t>
    </rPh>
    <rPh sb="20" eb="22">
      <t>ウチワケ</t>
    </rPh>
    <rPh sb="23" eb="26">
      <t>シュウシヒョウ</t>
    </rPh>
    <phoneticPr fontId="2"/>
  </si>
  <si>
    <t>令和●年度日本ＮＧＯ連携無償資金協力　使用明細書（記入例）</t>
    <rPh sb="0" eb="2">
      <t>レイワ</t>
    </rPh>
    <rPh sb="3" eb="5">
      <t>ネンド</t>
    </rPh>
    <rPh sb="16" eb="18">
      <t>キョウリョク</t>
    </rPh>
    <rPh sb="25" eb="27">
      <t>キニュウ</t>
    </rPh>
    <rPh sb="27" eb="28">
      <t>レイ</t>
    </rPh>
    <phoneticPr fontId="4"/>
  </si>
  <si>
    <r>
      <rPr>
        <sz val="11"/>
        <rFont val="ＭＳ Ｐゴシック"/>
        <family val="3"/>
        <charset val="128"/>
      </rPr>
      <t>令和●年度人件費実績表</t>
    </r>
    <rPh sb="0" eb="2">
      <t>レイワ</t>
    </rPh>
    <rPh sb="3" eb="5">
      <t>ネンド</t>
    </rPh>
    <phoneticPr fontId="2"/>
  </si>
  <si>
    <t xml:space="preserve">現地事業責任者
（　　氏　　　　名　　）
</t>
    <rPh sb="0" eb="2">
      <t>ゲンチ</t>
    </rPh>
    <rPh sb="2" eb="4">
      <t>ジギョウ</t>
    </rPh>
    <rPh sb="4" eb="7">
      <t>セキニンシャ</t>
    </rPh>
    <phoneticPr fontId="2"/>
  </si>
  <si>
    <r>
      <t>④総支給給与（別表Ⅰで計上対象と</t>
    </r>
    <r>
      <rPr>
        <sz val="10"/>
        <rFont val="ＭＳ Ｐゴシック"/>
        <family val="3"/>
        <charset val="128"/>
      </rPr>
      <t>なる基本給のみ）</t>
    </r>
    <rPh sb="1" eb="4">
      <t>ソウシキュウ</t>
    </rPh>
    <rPh sb="4" eb="6">
      <t>キュウヨ</t>
    </rPh>
    <rPh sb="7" eb="9">
      <t>ベッピョウ</t>
    </rPh>
    <rPh sb="11" eb="13">
      <t>ケイジョウ</t>
    </rPh>
    <rPh sb="13" eb="15">
      <t>タイショウ</t>
    </rPh>
    <rPh sb="18" eb="20">
      <t>キホン</t>
    </rPh>
    <phoneticPr fontId="2"/>
  </si>
  <si>
    <t>現地事業担当
（　　氏　　　　名　　）</t>
    <rPh sb="0" eb="2">
      <t>ゲンチ</t>
    </rPh>
    <rPh sb="2" eb="4">
      <t>ジギョウ</t>
    </rPh>
    <rPh sb="4" eb="6">
      <t>タントウ</t>
    </rPh>
    <phoneticPr fontId="2"/>
  </si>
  <si>
    <t>プログラム・
コーディネーター
（　　氏　　　　名　　）</t>
    <rPh sb="19" eb="20">
      <t>シ</t>
    </rPh>
    <rPh sb="24" eb="25">
      <t>メイ</t>
    </rPh>
    <phoneticPr fontId="2"/>
  </si>
  <si>
    <r>
      <t>④総支給給与（別表Ⅰで計上対象と</t>
    </r>
    <r>
      <rPr>
        <sz val="10"/>
        <rFont val="ＭＳ Ｐゴシック"/>
        <family val="3"/>
        <charset val="128"/>
      </rPr>
      <t>なる基本給のみ）</t>
    </r>
    <rPh sb="1" eb="4">
      <t>ソウシキュウ</t>
    </rPh>
    <rPh sb="4" eb="6">
      <t>キュウヨ</t>
    </rPh>
    <rPh sb="7" eb="9">
      <t>ベッピョウ</t>
    </rPh>
    <rPh sb="11" eb="13">
      <t>ケイジョウ</t>
    </rPh>
    <rPh sb="13" eb="15">
      <t>タイショウ</t>
    </rPh>
    <rPh sb="18" eb="21">
      <t>キホンキュウ</t>
    </rPh>
    <phoneticPr fontId="2"/>
  </si>
  <si>
    <r>
      <rPr>
        <sz val="10"/>
        <rFont val="ＭＳ Ｐゴシック"/>
        <family val="3"/>
        <charset val="128"/>
      </rPr>
      <t>⑦支払通貨の契約通貨に対する換算レート</t>
    </r>
    <rPh sb="1" eb="3">
      <t>シハライ</t>
    </rPh>
    <rPh sb="3" eb="5">
      <t>ツウカ</t>
    </rPh>
    <rPh sb="6" eb="8">
      <t>ケイヤク</t>
    </rPh>
    <rPh sb="8" eb="10">
      <t>ツウカ</t>
    </rPh>
    <rPh sb="11" eb="12">
      <t>タイ</t>
    </rPh>
    <rPh sb="14" eb="16">
      <t>カンサン</t>
    </rPh>
    <phoneticPr fontId="2"/>
  </si>
  <si>
    <t>警備員
（　　氏　　　　名　　）</t>
    <rPh sb="0" eb="3">
      <t>ケイビイン</t>
    </rPh>
    <rPh sb="7" eb="8">
      <t>シ</t>
    </rPh>
    <rPh sb="12" eb="13">
      <t>メイ</t>
    </rPh>
    <phoneticPr fontId="2"/>
  </si>
  <si>
    <t>プロジェクト・マネージャー
（　　氏　　　　名　　）</t>
    <rPh sb="17" eb="18">
      <t>シ</t>
    </rPh>
    <rPh sb="22" eb="23">
      <t>メイ</t>
    </rPh>
    <phoneticPr fontId="2"/>
  </si>
  <si>
    <t>フィールド・オフィサー1　　　（　氏　　　　名　　）</t>
    <rPh sb="17" eb="18">
      <t>シ</t>
    </rPh>
    <rPh sb="22" eb="23">
      <t>ナ</t>
    </rPh>
    <rPh sb="23" eb="24">
      <t>シメイ</t>
    </rPh>
    <phoneticPr fontId="2"/>
  </si>
  <si>
    <t>フィールド・オフィサー2
（　氏　　　　　名　）　　　</t>
    <rPh sb="15" eb="16">
      <t>シ</t>
    </rPh>
    <rPh sb="21" eb="22">
      <t>ナ</t>
    </rPh>
    <phoneticPr fontId="2"/>
  </si>
  <si>
    <t>経理担当
（　氏　　　　名　　）</t>
    <rPh sb="0" eb="2">
      <t>ケイリ</t>
    </rPh>
    <rPh sb="2" eb="4">
      <t>タントウ</t>
    </rPh>
    <rPh sb="7" eb="8">
      <t>シ</t>
    </rPh>
    <rPh sb="12" eb="13">
      <t>ナ</t>
    </rPh>
    <rPh sb="13" eb="14">
      <t>シメイ</t>
    </rPh>
    <phoneticPr fontId="2"/>
  </si>
  <si>
    <r>
      <t>④総支給給与（別表Ⅰで計上対象と</t>
    </r>
    <r>
      <rPr>
        <sz val="10"/>
        <rFont val="ＭＳ Ｐゴシック"/>
        <family val="3"/>
        <charset val="128"/>
      </rPr>
      <t>なる基本給と手当）</t>
    </r>
    <rPh sb="1" eb="4">
      <t>ソウシキュウ</t>
    </rPh>
    <rPh sb="4" eb="6">
      <t>キュウヨ</t>
    </rPh>
    <rPh sb="7" eb="9">
      <t>ベッピョウ</t>
    </rPh>
    <rPh sb="11" eb="13">
      <t>ケイジョウ</t>
    </rPh>
    <rPh sb="13" eb="15">
      <t>タイショウ</t>
    </rPh>
    <rPh sb="18" eb="21">
      <t>キホンキュウ</t>
    </rPh>
    <rPh sb="22" eb="24">
      <t>テアテ</t>
    </rPh>
    <phoneticPr fontId="2"/>
  </si>
  <si>
    <t>本部事業統括
（　　氏　　　　名　　）</t>
    <rPh sb="0" eb="2">
      <t>ホンブ</t>
    </rPh>
    <rPh sb="2" eb="4">
      <t>ジギョウ</t>
    </rPh>
    <rPh sb="4" eb="6">
      <t>トウカツ</t>
    </rPh>
    <phoneticPr fontId="2"/>
  </si>
  <si>
    <t>本部事業担当
（　　氏　　　　名　　）</t>
    <rPh sb="0" eb="2">
      <t>ホンブ</t>
    </rPh>
    <rPh sb="2" eb="4">
      <t>ジギョウ</t>
    </rPh>
    <rPh sb="4" eb="6">
      <t>タントウ</t>
    </rPh>
    <phoneticPr fontId="2"/>
  </si>
  <si>
    <t>本部経理担当
（　　氏　　　　名　　）</t>
    <rPh sb="0" eb="2">
      <t>ホンブ</t>
    </rPh>
    <rPh sb="2" eb="4">
      <t>ケイリ</t>
    </rPh>
    <rPh sb="4" eb="6">
      <t>タントウ</t>
    </rPh>
    <phoneticPr fontId="2"/>
  </si>
  <si>
    <r>
      <rPr>
        <sz val="11"/>
        <rFont val="ＭＳ Ｐゴシック"/>
        <family val="3"/>
        <charset val="128"/>
      </rPr>
      <t>令和●年度日本NGO連携無償業務従事時間記録表</t>
    </r>
    <rPh sb="0" eb="2">
      <t>レイワ</t>
    </rPh>
    <rPh sb="3" eb="5">
      <t>ネンド</t>
    </rPh>
    <rPh sb="5" eb="7">
      <t>ニホン</t>
    </rPh>
    <rPh sb="10" eb="12">
      <t>レンケイ</t>
    </rPh>
    <rPh sb="12" eb="14">
      <t>ムショウ</t>
    </rPh>
    <rPh sb="14" eb="16">
      <t>ギョウム</t>
    </rPh>
    <rPh sb="16" eb="18">
      <t>ジュウジ</t>
    </rPh>
    <rPh sb="18" eb="20">
      <t>ジカン</t>
    </rPh>
    <rPh sb="20" eb="22">
      <t>キロク</t>
    </rPh>
    <rPh sb="22" eb="23">
      <t>ヒョウ</t>
    </rPh>
    <phoneticPr fontId="8"/>
  </si>
  <si>
    <t>令和8年度支出官レート：1米ドル＝150円)この邦貨</t>
    <rPh sb="24" eb="26">
      <t>ホウカ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</si>
</sst>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DBNum3][$-411]#,##0"/>
    <numFmt numFmtId="178" formatCode="#,##0.000_);[Red]\(#,##0.000\)"/>
    <numFmt numFmtId="179" formatCode="0_);[Red]\(0\)"/>
    <numFmt numFmtId="180" formatCode="0.000_ "/>
    <numFmt numFmtId="181" formatCode="#,##0.00_ "/>
    <numFmt numFmtId="182" formatCode="#,##0.000"/>
    <numFmt numFmtId="183" formatCode="[h]:mm;@"/>
    <numFmt numFmtId="184" formatCode="0.00&quot;人月&quot;"/>
  </numFmts>
  <fonts count="45">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6"/>
      <name val="ＭＳ ゴシック"/>
      <family val="3"/>
      <charset val="128"/>
    </font>
    <font>
      <sz val="12"/>
      <name val="ＭＳ ゴシック"/>
      <family val="3"/>
      <charset val="128"/>
    </font>
    <font>
      <sz val="12"/>
      <color indexed="8"/>
      <name val="ＭＳ ゴシック"/>
      <family val="3"/>
      <charset val="128"/>
    </font>
    <font>
      <u/>
      <sz val="12"/>
      <color indexed="8"/>
      <name val="ＭＳ ゴシック"/>
      <family val="3"/>
      <charset val="128"/>
    </font>
    <font>
      <sz val="6"/>
      <name val="ＭＳ Ｐゴシック"/>
      <family val="3"/>
      <charset val="128"/>
    </font>
    <font>
      <sz val="11"/>
      <name val="HG丸ｺﾞｼｯｸM-PRO"/>
      <family val="3"/>
      <charset val="128"/>
    </font>
    <font>
      <sz val="10.5"/>
      <name val="HG丸ｺﾞｼｯｸM-PRO"/>
      <family val="3"/>
      <charset val="128"/>
    </font>
    <font>
      <sz val="10.5"/>
      <name val="ＭＳ Ｐゴシック"/>
      <family val="3"/>
      <charset val="128"/>
    </font>
    <font>
      <b/>
      <sz val="10"/>
      <name val="ＭＳ Ｐゴシック"/>
      <family val="3"/>
      <charset val="128"/>
    </font>
    <font>
      <b/>
      <sz val="10.5"/>
      <name val="ＭＳ Ｐゴシック"/>
      <family val="3"/>
      <charset val="128"/>
    </font>
    <font>
      <b/>
      <sz val="9"/>
      <color indexed="8"/>
      <name val="MS P ゴシック"/>
      <family val="3"/>
      <charset val="128"/>
    </font>
    <font>
      <sz val="10.5"/>
      <color indexed="55"/>
      <name val="ＭＳ Ｐゴシック"/>
      <family val="3"/>
      <charset val="128"/>
    </font>
    <font>
      <sz val="9"/>
      <color indexed="81"/>
      <name val="MS P ゴシック"/>
      <family val="3"/>
      <charset val="128"/>
    </font>
    <font>
      <b/>
      <sz val="9"/>
      <color indexed="81"/>
      <name val="MS P ゴシック"/>
      <family val="3"/>
      <charset val="128"/>
    </font>
    <font>
      <b/>
      <sz val="11"/>
      <color indexed="81"/>
      <name val="MS P ゴシック"/>
      <family val="3"/>
      <charset val="128"/>
    </font>
    <font>
      <sz val="10"/>
      <name val="ＭＳ Ｐゴシック"/>
      <family val="3"/>
      <charset val="128"/>
    </font>
    <font>
      <u/>
      <sz val="11"/>
      <color theme="10"/>
      <name val="ＭＳ Ｐゴシック"/>
      <family val="3"/>
      <charset val="128"/>
    </font>
    <font>
      <sz val="12"/>
      <color theme="1"/>
      <name val="ＭＳ ゴシック"/>
      <family val="3"/>
      <charset val="128"/>
    </font>
    <font>
      <sz val="12"/>
      <color rgb="FF000000"/>
      <name val="ＭＳ ゴシック"/>
      <family val="3"/>
      <charset val="128"/>
    </font>
    <font>
      <sz val="12"/>
      <color rgb="FF000000"/>
      <name val="ＭＳ 明朝"/>
      <family val="1"/>
      <charset val="128"/>
    </font>
    <font>
      <sz val="8"/>
      <color theme="1"/>
      <name val="ＭＳ Ｐゴシック"/>
      <family val="3"/>
      <charset val="128"/>
      <scheme val="minor"/>
    </font>
    <font>
      <sz val="9"/>
      <color theme="1"/>
      <name val="ＭＳ Ｐゴシック"/>
      <family val="3"/>
      <charset val="128"/>
      <scheme val="minor"/>
    </font>
    <font>
      <sz val="12"/>
      <color theme="0" tint="-0.34998626667073579"/>
      <name val="ＭＳ ゴシック"/>
      <family val="3"/>
      <charset val="128"/>
    </font>
    <font>
      <sz val="10.5"/>
      <color theme="0" tint="-0.34998626667073579"/>
      <name val="ＭＳ Ｐゴシック"/>
      <family val="3"/>
      <charset val="128"/>
      <scheme val="major"/>
    </font>
    <font>
      <sz val="10.5"/>
      <color rgb="FFFF0000"/>
      <name val="ＭＳ Ｐゴシック"/>
      <family val="3"/>
      <charset val="128"/>
    </font>
    <font>
      <sz val="8"/>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6"/>
      <name val="ＭＳ Ｐゴシック"/>
      <family val="3"/>
      <charset val="128"/>
      <scheme val="minor"/>
    </font>
    <font>
      <sz val="12"/>
      <color rgb="FF000000"/>
      <name val="ＭＳ Ｐ明朝"/>
      <family val="1"/>
      <charset val="128"/>
    </font>
    <font>
      <sz val="12"/>
      <color rgb="FF000000"/>
      <name val="Times New Roman"/>
      <family val="1"/>
    </font>
    <font>
      <b/>
      <sz val="11"/>
      <color rgb="FF000000"/>
      <name val="ＭＳ ゴシック"/>
      <family val="3"/>
      <charset val="128"/>
    </font>
    <font>
      <u/>
      <sz val="12"/>
      <color theme="0" tint="-0.34998626667073579"/>
      <name val="ＭＳ ゴシック"/>
      <family val="3"/>
      <charset val="128"/>
    </font>
    <font>
      <u/>
      <sz val="9"/>
      <color theme="10"/>
      <name val="ＭＳ Ｐゴシック"/>
      <family val="3"/>
      <charset val="128"/>
    </font>
    <font>
      <sz val="10.5"/>
      <color theme="1"/>
      <name val="ＭＳ Ｐゴシック"/>
      <family val="3"/>
      <charset val="128"/>
      <scheme val="major"/>
    </font>
    <font>
      <sz val="9"/>
      <color rgb="FF002060"/>
      <name val="ＭＳ Ｐゴシック"/>
      <family val="3"/>
      <charset val="128"/>
      <scheme val="minor"/>
    </font>
    <font>
      <sz val="10"/>
      <color rgb="FF002060"/>
      <name val="ＭＳ Ｐゴシック"/>
      <family val="3"/>
      <charset val="128"/>
      <scheme val="minor"/>
    </font>
    <font>
      <sz val="10"/>
      <color theme="0" tint="-0.249977111117893"/>
      <name val="HG丸ｺﾞｼｯｸM-PRO"/>
      <family val="3"/>
      <charset val="128"/>
    </font>
    <font>
      <sz val="11"/>
      <color theme="0" tint="-0.249977111117893"/>
      <name val="HG丸ｺﾞｼｯｸM-PRO"/>
      <family val="3"/>
      <charset val="128"/>
    </font>
    <font>
      <b/>
      <u/>
      <sz val="16"/>
      <name val="ＭＳ ゴシック"/>
      <family val="3"/>
      <charset val="128"/>
    </font>
    <font>
      <b/>
      <sz val="16"/>
      <name val="ＭＳ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rgb="FFCCFF3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s>
  <borders count="83">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medium">
        <color indexed="64"/>
      </bottom>
      <diagonal style="thin">
        <color indexed="64"/>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medium">
        <color rgb="FF000000"/>
      </left>
      <right/>
      <top style="medium">
        <color indexed="64"/>
      </top>
      <bottom/>
      <diagonal/>
    </border>
    <border>
      <left style="medium">
        <color rgb="FF000000"/>
      </left>
      <right/>
      <top/>
      <bottom style="medium">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style="thin">
        <color rgb="FF000000"/>
      </left>
      <right/>
      <top style="medium">
        <color rgb="FF000000"/>
      </top>
      <bottom style="medium">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medium">
        <color rgb="FF000000"/>
      </bottom>
      <diagonal/>
    </border>
    <border>
      <left style="medium">
        <color indexed="64"/>
      </left>
      <right style="medium">
        <color indexed="64"/>
      </right>
      <top/>
      <bottom style="medium">
        <color rgb="FF000000"/>
      </bottom>
      <diagonal/>
    </border>
    <border>
      <left style="thin">
        <color rgb="FF000000"/>
      </left>
      <right/>
      <top style="medium">
        <color rgb="FF000000"/>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rgb="FF000000"/>
      </left>
      <right/>
      <top style="medium">
        <color rgb="FF000000"/>
      </top>
      <bottom style="thin">
        <color indexed="64"/>
      </bottom>
      <diagonal/>
    </border>
    <border>
      <left style="medium">
        <color indexed="64"/>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indexed="64"/>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style="medium">
        <color rgb="FF000000"/>
      </top>
      <bottom/>
      <diagonal/>
    </border>
    <border>
      <left style="medium">
        <color indexed="64"/>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s>
  <cellStyleXfs count="5">
    <xf numFmtId="0" fontId="0" fillId="0" borderId="0">
      <alignment vertical="center"/>
    </xf>
    <xf numFmtId="9" fontId="1"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21" fillId="0" borderId="0">
      <alignment vertical="center"/>
    </xf>
  </cellStyleXfs>
  <cellXfs count="336">
    <xf numFmtId="0" fontId="0" fillId="0" borderId="0" xfId="0">
      <alignment vertical="center"/>
    </xf>
    <xf numFmtId="0" fontId="21" fillId="0" borderId="0" xfId="4">
      <alignment vertical="center"/>
    </xf>
    <xf numFmtId="0" fontId="22" fillId="0" borderId="0" xfId="4" applyFont="1" applyAlignment="1">
      <alignment horizontal="right" vertical="center"/>
    </xf>
    <xf numFmtId="0" fontId="23" fillId="0" borderId="0" xfId="4" applyFont="1" applyAlignment="1">
      <alignment horizontal="justify" vertical="center"/>
    </xf>
    <xf numFmtId="0" fontId="22" fillId="0" borderId="0" xfId="4" applyFont="1" applyAlignment="1">
      <alignment horizontal="left" vertical="center"/>
    </xf>
    <xf numFmtId="0" fontId="5" fillId="0" borderId="0" xfId="4" applyFont="1" applyAlignment="1">
      <alignment horizontal="justify" vertical="center"/>
    </xf>
    <xf numFmtId="0" fontId="5" fillId="0" borderId="0" xfId="4" applyFont="1">
      <alignment vertical="center"/>
    </xf>
    <xf numFmtId="0" fontId="22" fillId="0" borderId="43" xfId="4" applyFont="1" applyBorder="1" applyAlignment="1">
      <alignment horizontal="center" vertical="center" wrapText="1"/>
    </xf>
    <xf numFmtId="0" fontId="22" fillId="0" borderId="44" xfId="4" applyFont="1" applyBorder="1" applyAlignment="1">
      <alignment horizontal="center" vertical="center" wrapText="1"/>
    </xf>
    <xf numFmtId="0" fontId="21" fillId="0" borderId="1" xfId="4" applyBorder="1">
      <alignment vertical="center"/>
    </xf>
    <xf numFmtId="0" fontId="21" fillId="0" borderId="2" xfId="4" applyBorder="1">
      <alignment vertical="center"/>
    </xf>
    <xf numFmtId="14" fontId="22" fillId="0" borderId="45" xfId="4" applyNumberFormat="1" applyFont="1" applyBorder="1" applyAlignment="1">
      <alignment horizontal="center" vertical="center" wrapText="1"/>
    </xf>
    <xf numFmtId="0" fontId="22" fillId="0" borderId="46" xfId="4" applyFont="1" applyBorder="1" applyAlignment="1">
      <alignment horizontal="left" vertical="center" wrapText="1"/>
    </xf>
    <xf numFmtId="3" fontId="22" fillId="0" borderId="47" xfId="4" applyNumberFormat="1" applyFont="1" applyBorder="1" applyAlignment="1">
      <alignment horizontal="right" vertical="center" wrapText="1"/>
    </xf>
    <xf numFmtId="3" fontId="22" fillId="2" borderId="48" xfId="4" applyNumberFormat="1" applyFont="1" applyFill="1" applyBorder="1" applyAlignment="1">
      <alignment horizontal="right" vertical="center" wrapText="1"/>
    </xf>
    <xf numFmtId="0" fontId="21" fillId="0" borderId="3" xfId="4" applyBorder="1">
      <alignment vertical="center"/>
    </xf>
    <xf numFmtId="3" fontId="22" fillId="2" borderId="49" xfId="4" applyNumberFormat="1" applyFont="1" applyFill="1" applyBorder="1" applyAlignment="1">
      <alignment horizontal="right" vertical="center" wrapText="1"/>
    </xf>
    <xf numFmtId="0" fontId="21" fillId="0" borderId="4" xfId="4" applyBorder="1">
      <alignment vertical="center"/>
    </xf>
    <xf numFmtId="0" fontId="5" fillId="0" borderId="46" xfId="4" applyFont="1" applyBorder="1" applyAlignment="1">
      <alignment horizontal="left" vertical="center" wrapText="1"/>
    </xf>
    <xf numFmtId="3" fontId="22" fillId="2" borderId="50" xfId="4" applyNumberFormat="1" applyFont="1" applyFill="1" applyBorder="1" applyAlignment="1">
      <alignment horizontal="right" vertical="center" wrapText="1"/>
    </xf>
    <xf numFmtId="3" fontId="22" fillId="2" borderId="51" xfId="4" applyNumberFormat="1" applyFont="1" applyFill="1" applyBorder="1" applyAlignment="1">
      <alignment horizontal="right" vertical="center" wrapText="1"/>
    </xf>
    <xf numFmtId="0" fontId="21" fillId="0" borderId="5" xfId="4" applyBorder="1">
      <alignment vertical="center"/>
    </xf>
    <xf numFmtId="0" fontId="21" fillId="0" borderId="0" xfId="4" applyAlignment="1">
      <alignment horizontal="center" vertical="center"/>
    </xf>
    <xf numFmtId="3" fontId="22" fillId="2" borderId="52" xfId="4" applyNumberFormat="1" applyFont="1" applyFill="1" applyBorder="1" applyAlignment="1">
      <alignment horizontal="right" vertical="center" wrapText="1"/>
    </xf>
    <xf numFmtId="0" fontId="21" fillId="0" borderId="6" xfId="4" applyBorder="1">
      <alignment vertical="center"/>
    </xf>
    <xf numFmtId="0" fontId="24" fillId="0" borderId="7" xfId="0" applyFont="1" applyBorder="1" applyAlignment="1">
      <alignment horizontal="center" vertical="center"/>
    </xf>
    <xf numFmtId="0" fontId="25" fillId="0" borderId="7" xfId="0" applyFont="1" applyBorder="1" applyAlignment="1">
      <alignment horizontal="center" vertical="center"/>
    </xf>
    <xf numFmtId="0" fontId="24" fillId="3" borderId="8" xfId="0" applyFont="1" applyFill="1" applyBorder="1">
      <alignment vertical="center"/>
    </xf>
    <xf numFmtId="0" fontId="25" fillId="3" borderId="9" xfId="0" applyFont="1" applyFill="1" applyBorder="1">
      <alignment vertical="center"/>
    </xf>
    <xf numFmtId="0" fontId="25" fillId="3" borderId="9" xfId="0" applyFont="1" applyFill="1" applyBorder="1" applyAlignment="1">
      <alignment horizontal="center" vertical="center"/>
    </xf>
    <xf numFmtId="0" fontId="25" fillId="3" borderId="10" xfId="0" applyFont="1" applyFill="1" applyBorder="1">
      <alignment vertical="center"/>
    </xf>
    <xf numFmtId="0" fontId="24" fillId="0" borderId="8" xfId="0" applyFont="1" applyBorder="1">
      <alignment vertical="center"/>
    </xf>
    <xf numFmtId="0" fontId="25" fillId="0" borderId="9" xfId="0" applyFont="1" applyBorder="1">
      <alignment vertical="center"/>
    </xf>
    <xf numFmtId="0" fontId="25" fillId="0" borderId="9" xfId="0" applyFont="1" applyBorder="1" applyAlignment="1">
      <alignment horizontal="center" vertical="center"/>
    </xf>
    <xf numFmtId="38" fontId="25" fillId="0" borderId="11" xfId="0" applyNumberFormat="1" applyFont="1" applyBorder="1">
      <alignment vertical="center"/>
    </xf>
    <xf numFmtId="0" fontId="25" fillId="0" borderId="12" xfId="0" applyFont="1" applyBorder="1">
      <alignment vertical="center"/>
    </xf>
    <xf numFmtId="0" fontId="24" fillId="0" borderId="13" xfId="0" applyFont="1" applyBorder="1" applyAlignment="1">
      <alignment horizontal="center" vertical="center" wrapText="1"/>
    </xf>
    <xf numFmtId="4" fontId="25" fillId="0" borderId="13" xfId="0" applyNumberFormat="1" applyFont="1" applyBorder="1">
      <alignment vertical="center"/>
    </xf>
    <xf numFmtId="4" fontId="25" fillId="0" borderId="13" xfId="0" applyNumberFormat="1" applyFont="1" applyBorder="1" applyAlignment="1">
      <alignment horizontal="right" vertical="center"/>
    </xf>
    <xf numFmtId="38" fontId="25" fillId="2" borderId="14" xfId="0" applyNumberFormat="1" applyFont="1" applyFill="1" applyBorder="1">
      <alignment vertical="center"/>
    </xf>
    <xf numFmtId="0" fontId="24" fillId="0" borderId="15" xfId="0" applyFont="1" applyBorder="1" applyAlignment="1">
      <alignment horizontal="center" vertical="center" wrapText="1"/>
    </xf>
    <xf numFmtId="4" fontId="25" fillId="0" borderId="15" xfId="0" applyNumberFormat="1" applyFont="1" applyBorder="1">
      <alignment vertical="center"/>
    </xf>
    <xf numFmtId="4" fontId="25" fillId="0" borderId="15" xfId="0" applyNumberFormat="1" applyFont="1" applyBorder="1" applyAlignment="1">
      <alignment horizontal="right" vertical="center"/>
    </xf>
    <xf numFmtId="40" fontId="25" fillId="2" borderId="15" xfId="0" applyNumberFormat="1" applyFont="1" applyFill="1" applyBorder="1">
      <alignment vertical="center"/>
    </xf>
    <xf numFmtId="3" fontId="25" fillId="0" borderId="15" xfId="0" applyNumberFormat="1" applyFont="1" applyBorder="1" applyAlignment="1">
      <alignment horizontal="right" vertical="center"/>
    </xf>
    <xf numFmtId="182" fontId="25" fillId="0" borderId="15" xfId="0" applyNumberFormat="1" applyFont="1" applyBorder="1" applyAlignment="1">
      <alignment horizontal="right" vertical="center"/>
    </xf>
    <xf numFmtId="0" fontId="24" fillId="0" borderId="16" xfId="0" applyFont="1" applyBorder="1" applyAlignment="1">
      <alignment horizontal="center" vertical="center" wrapText="1"/>
    </xf>
    <xf numFmtId="3" fontId="25" fillId="0" borderId="16" xfId="0" applyNumberFormat="1" applyFont="1" applyBorder="1" applyAlignment="1">
      <alignment horizontal="right" vertical="center"/>
    </xf>
    <xf numFmtId="38" fontId="25" fillId="4" borderId="16" xfId="3" applyFont="1" applyFill="1" applyBorder="1">
      <alignment vertical="center"/>
    </xf>
    <xf numFmtId="0" fontId="25" fillId="0" borderId="17" xfId="0" applyFont="1" applyBorder="1">
      <alignment vertical="center"/>
    </xf>
    <xf numFmtId="0" fontId="25" fillId="3" borderId="18" xfId="0" applyFont="1" applyFill="1" applyBorder="1">
      <alignment vertical="center"/>
    </xf>
    <xf numFmtId="0" fontId="25" fillId="3" borderId="9" xfId="0" applyFont="1" applyFill="1" applyBorder="1" applyAlignment="1">
      <alignment horizontal="distributed" vertical="center" wrapText="1"/>
    </xf>
    <xf numFmtId="0" fontId="24" fillId="3" borderId="9" xfId="0" applyFont="1" applyFill="1" applyBorder="1" applyAlignment="1">
      <alignment horizontal="center" vertical="center" wrapText="1"/>
    </xf>
    <xf numFmtId="38" fontId="25" fillId="3" borderId="11" xfId="0" applyNumberFormat="1" applyFont="1" applyFill="1" applyBorder="1">
      <alignment vertical="center"/>
    </xf>
    <xf numFmtId="0" fontId="24" fillId="3" borderId="8" xfId="0" applyFont="1" applyFill="1" applyBorder="1" applyAlignment="1">
      <alignment horizontal="center" vertical="center"/>
    </xf>
    <xf numFmtId="38" fontId="25" fillId="3" borderId="11" xfId="0" applyNumberFormat="1" applyFont="1" applyFill="1" applyBorder="1" applyAlignment="1">
      <alignment horizontal="center" vertical="center"/>
    </xf>
    <xf numFmtId="0" fontId="24" fillId="0" borderId="8" xfId="0" applyFont="1" applyBorder="1" applyAlignment="1">
      <alignment horizontal="center" vertical="center"/>
    </xf>
    <xf numFmtId="40" fontId="25" fillId="0" borderId="11" xfId="0" applyNumberFormat="1" applyFont="1" applyBorder="1">
      <alignment vertical="center"/>
    </xf>
    <xf numFmtId="176" fontId="25" fillId="0" borderId="9" xfId="0" applyNumberFormat="1" applyFont="1" applyBorder="1">
      <alignment vertical="center"/>
    </xf>
    <xf numFmtId="176" fontId="25" fillId="0" borderId="8" xfId="0" applyNumberFormat="1" applyFont="1" applyBorder="1">
      <alignment vertical="center"/>
    </xf>
    <xf numFmtId="40" fontId="25" fillId="0" borderId="19" xfId="0" applyNumberFormat="1" applyFont="1" applyBorder="1">
      <alignment vertical="center"/>
    </xf>
    <xf numFmtId="0" fontId="24" fillId="3" borderId="9" xfId="0" applyFont="1" applyFill="1" applyBorder="1" applyAlignment="1">
      <alignment horizontal="distributed" vertical="center" wrapText="1"/>
    </xf>
    <xf numFmtId="0" fontId="24" fillId="3" borderId="9" xfId="0" applyFont="1" applyFill="1" applyBorder="1">
      <alignment vertical="center"/>
    </xf>
    <xf numFmtId="0" fontId="24"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7" xfId="0" applyBorder="1" applyAlignment="1">
      <alignment horizontal="center" vertical="center"/>
    </xf>
    <xf numFmtId="0" fontId="0" fillId="0" borderId="9" xfId="0" applyBorder="1">
      <alignment vertical="center"/>
    </xf>
    <xf numFmtId="183" fontId="0" fillId="0" borderId="18" xfId="0" applyNumberFormat="1" applyBorder="1">
      <alignment vertical="center"/>
    </xf>
    <xf numFmtId="183" fontId="0" fillId="0" borderId="11" xfId="0" applyNumberFormat="1" applyBorder="1" applyAlignment="1">
      <alignment horizontal="left" vertical="center"/>
    </xf>
    <xf numFmtId="0" fontId="0" fillId="5" borderId="7" xfId="0" applyFill="1" applyBorder="1" applyAlignment="1">
      <alignment horizontal="center" vertical="center"/>
    </xf>
    <xf numFmtId="0" fontId="9" fillId="0" borderId="0" xfId="0" applyFont="1" applyAlignment="1"/>
    <xf numFmtId="0" fontId="10" fillId="0" borderId="7" xfId="0" applyFont="1" applyBorder="1" applyAlignment="1">
      <alignment horizontal="center" vertical="center" wrapText="1"/>
    </xf>
    <xf numFmtId="38" fontId="10" fillId="0" borderId="7" xfId="3" applyFont="1" applyBorder="1" applyAlignment="1">
      <alignment horizontal="left" vertical="center" wrapText="1"/>
    </xf>
    <xf numFmtId="38" fontId="10" fillId="0" borderId="20" xfId="3" applyFont="1" applyBorder="1" applyAlignment="1">
      <alignment horizontal="left" vertical="center" wrapText="1"/>
    </xf>
    <xf numFmtId="38" fontId="10" fillId="0" borderId="18" xfId="3" applyFont="1" applyBorder="1" applyAlignment="1">
      <alignment horizontal="left" vertical="center" wrapText="1"/>
    </xf>
    <xf numFmtId="38" fontId="9" fillId="0" borderId="7" xfId="3" applyFont="1" applyBorder="1" applyAlignment="1">
      <alignment horizontal="right" wrapText="1"/>
    </xf>
    <xf numFmtId="38" fontId="9" fillId="0" borderId="7" xfId="3" applyFont="1" applyBorder="1" applyAlignment="1">
      <alignment horizontal="right"/>
    </xf>
    <xf numFmtId="0" fontId="9" fillId="0" borderId="0" xfId="0" applyFont="1" applyAlignment="1">
      <alignment wrapText="1"/>
    </xf>
    <xf numFmtId="0" fontId="22" fillId="0" borderId="0" xfId="4" applyFont="1" applyAlignment="1">
      <alignment horizontal="justify" vertical="center"/>
    </xf>
    <xf numFmtId="14" fontId="22" fillId="0" borderId="53" xfId="4" applyNumberFormat="1" applyFont="1" applyBorder="1" applyAlignment="1">
      <alignment horizontal="center" vertical="center" wrapText="1"/>
    </xf>
    <xf numFmtId="0" fontId="22" fillId="0" borderId="54" xfId="4" applyFont="1" applyBorder="1" applyAlignment="1">
      <alignment horizontal="left" vertical="center" wrapText="1"/>
    </xf>
    <xf numFmtId="3" fontId="22" fillId="0" borderId="55" xfId="4" applyNumberFormat="1" applyFont="1" applyBorder="1" applyAlignment="1">
      <alignment horizontal="right" vertical="center" wrapText="1"/>
    </xf>
    <xf numFmtId="0" fontId="21" fillId="0" borderId="21" xfId="4" applyBorder="1">
      <alignment vertical="center"/>
    </xf>
    <xf numFmtId="3" fontId="22" fillId="2" borderId="56" xfId="4" applyNumberFormat="1" applyFont="1" applyFill="1" applyBorder="1" applyAlignment="1">
      <alignment horizontal="right" vertical="center" wrapText="1"/>
    </xf>
    <xf numFmtId="0" fontId="21" fillId="0" borderId="57" xfId="4" applyBorder="1">
      <alignment vertical="center"/>
    </xf>
    <xf numFmtId="3" fontId="22" fillId="6" borderId="47" xfId="4" applyNumberFormat="1" applyFont="1" applyFill="1" applyBorder="1" applyAlignment="1">
      <alignment vertical="center" wrapText="1"/>
    </xf>
    <xf numFmtId="3" fontId="22" fillId="6" borderId="58" xfId="4" applyNumberFormat="1" applyFont="1" applyFill="1" applyBorder="1" applyAlignment="1">
      <alignment vertical="center" wrapText="1"/>
    </xf>
    <xf numFmtId="3" fontId="22" fillId="6" borderId="47" xfId="4" applyNumberFormat="1" applyFont="1" applyFill="1" applyBorder="1" applyAlignment="1">
      <alignment horizontal="right" vertical="center" wrapText="1"/>
    </xf>
    <xf numFmtId="0" fontId="26" fillId="0" borderId="0" xfId="4" applyFont="1">
      <alignment vertical="center"/>
    </xf>
    <xf numFmtId="0" fontId="27" fillId="0" borderId="0" xfId="4" quotePrefix="1" applyFont="1" applyAlignment="1">
      <alignment horizontal="left" vertical="center"/>
    </xf>
    <xf numFmtId="40" fontId="13" fillId="0" borderId="0" xfId="0" applyNumberFormat="1" applyFont="1" applyAlignment="1">
      <alignment horizontal="center" vertical="center"/>
    </xf>
    <xf numFmtId="40" fontId="13" fillId="0" borderId="0" xfId="0" applyNumberFormat="1" applyFont="1" applyAlignment="1">
      <alignment horizontal="left" vertical="center"/>
    </xf>
    <xf numFmtId="9" fontId="13" fillId="0" borderId="0" xfId="1" applyFont="1" applyAlignment="1">
      <alignment horizontal="center" vertical="center"/>
    </xf>
    <xf numFmtId="0" fontId="11" fillId="0" borderId="0" xfId="0" applyFont="1">
      <alignment vertical="center"/>
    </xf>
    <xf numFmtId="40" fontId="11" fillId="0" borderId="0" xfId="0" applyNumberFormat="1" applyFont="1">
      <alignment vertical="center"/>
    </xf>
    <xf numFmtId="9" fontId="11" fillId="0" borderId="0" xfId="1" applyFont="1" applyAlignment="1">
      <alignment horizontal="center" vertical="center"/>
    </xf>
    <xf numFmtId="40" fontId="11" fillId="0" borderId="0" xfId="0" applyNumberFormat="1" applyFont="1" applyAlignment="1">
      <alignment horizontal="left" vertical="center"/>
    </xf>
    <xf numFmtId="0" fontId="11" fillId="0" borderId="0" xfId="0" applyFont="1" applyAlignment="1">
      <alignment horizontal="right" vertical="center"/>
    </xf>
    <xf numFmtId="180" fontId="11" fillId="0" borderId="0" xfId="0" applyNumberFormat="1" applyFont="1">
      <alignment vertical="center"/>
    </xf>
    <xf numFmtId="40" fontId="13" fillId="0" borderId="7" xfId="0" applyNumberFormat="1" applyFont="1" applyBorder="1" applyAlignment="1">
      <alignment horizontal="center" vertical="center" wrapText="1"/>
    </xf>
    <xf numFmtId="9" fontId="13" fillId="0" borderId="7" xfId="1" applyFont="1" applyBorder="1" applyAlignment="1">
      <alignment horizontal="center" vertical="center" wrapText="1"/>
    </xf>
    <xf numFmtId="39" fontId="11" fillId="0" borderId="0" xfId="0" applyNumberFormat="1" applyFont="1">
      <alignment vertical="center"/>
    </xf>
    <xf numFmtId="40" fontId="11" fillId="0" borderId="7" xfId="0" applyNumberFormat="1" applyFont="1" applyBorder="1">
      <alignment vertical="center"/>
    </xf>
    <xf numFmtId="0" fontId="11" fillId="0" borderId="7" xfId="0" applyFont="1" applyBorder="1">
      <alignment vertical="center"/>
    </xf>
    <xf numFmtId="9" fontId="11" fillId="0" borderId="7" xfId="1"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40" fontId="11" fillId="0" borderId="7" xfId="0" applyNumberFormat="1" applyFont="1" applyBorder="1" applyAlignment="1">
      <alignment horizontal="center" vertical="center"/>
    </xf>
    <xf numFmtId="40" fontId="11" fillId="0" borderId="11" xfId="0" applyNumberFormat="1" applyFont="1" applyBorder="1">
      <alignment vertical="center"/>
    </xf>
    <xf numFmtId="38" fontId="11" fillId="0" borderId="7" xfId="0" applyNumberFormat="1" applyFont="1" applyBorder="1">
      <alignment vertical="center"/>
    </xf>
    <xf numFmtId="38" fontId="11" fillId="0" borderId="11" xfId="0" applyNumberFormat="1" applyFont="1" applyBorder="1">
      <alignment vertical="center"/>
    </xf>
    <xf numFmtId="38" fontId="11" fillId="0" borderId="7" xfId="3" applyFont="1" applyBorder="1">
      <alignment vertical="center"/>
    </xf>
    <xf numFmtId="40" fontId="11" fillId="0" borderId="9" xfId="0" applyNumberFormat="1" applyFont="1" applyBorder="1">
      <alignment vertical="center"/>
    </xf>
    <xf numFmtId="0" fontId="11" fillId="0" borderId="9" xfId="0" applyFont="1" applyBorder="1">
      <alignment vertical="center"/>
    </xf>
    <xf numFmtId="9" fontId="11" fillId="0" borderId="9" xfId="1" applyFont="1" applyBorder="1" applyAlignment="1">
      <alignment horizontal="center" vertical="center"/>
    </xf>
    <xf numFmtId="40" fontId="11" fillId="7" borderId="7" xfId="0" applyNumberFormat="1" applyFont="1" applyFill="1" applyBorder="1">
      <alignment vertical="center"/>
    </xf>
    <xf numFmtId="40" fontId="28" fillId="0" borderId="8" xfId="0" applyNumberFormat="1" applyFont="1" applyBorder="1">
      <alignment vertical="center"/>
    </xf>
    <xf numFmtId="0" fontId="11" fillId="0" borderId="8" xfId="0" applyFont="1" applyBorder="1">
      <alignment vertical="center"/>
    </xf>
    <xf numFmtId="40" fontId="11" fillId="0" borderId="8" xfId="0" applyNumberFormat="1" applyFont="1" applyBorder="1">
      <alignment vertical="center"/>
    </xf>
    <xf numFmtId="9" fontId="11" fillId="0" borderId="8" xfId="1" applyFont="1" applyBorder="1" applyAlignment="1">
      <alignment horizontal="center" vertical="center"/>
    </xf>
    <xf numFmtId="40" fontId="28" fillId="0" borderId="22" xfId="0" applyNumberFormat="1" applyFont="1" applyBorder="1">
      <alignment vertical="center"/>
    </xf>
    <xf numFmtId="0" fontId="11" fillId="0" borderId="22" xfId="0" applyFont="1" applyBorder="1">
      <alignment vertical="center"/>
    </xf>
    <xf numFmtId="40" fontId="11" fillId="0" borderId="22" xfId="0" applyNumberFormat="1" applyFont="1" applyBorder="1">
      <alignment vertical="center"/>
    </xf>
    <xf numFmtId="9" fontId="11" fillId="0" borderId="22" xfId="1" applyFont="1" applyBorder="1" applyAlignment="1">
      <alignment horizontal="center" vertical="center"/>
    </xf>
    <xf numFmtId="40" fontId="28" fillId="0" borderId="9" xfId="0" applyNumberFormat="1" applyFont="1" applyBorder="1">
      <alignment vertical="center"/>
    </xf>
    <xf numFmtId="38" fontId="11" fillId="0" borderId="8" xfId="0" applyNumberFormat="1" applyFont="1" applyBorder="1">
      <alignment vertical="center"/>
    </xf>
    <xf numFmtId="9" fontId="11" fillId="0" borderId="12" xfId="1" applyFont="1" applyBorder="1" applyAlignment="1">
      <alignment horizontal="center" vertical="center"/>
    </xf>
    <xf numFmtId="181" fontId="11" fillId="7" borderId="0" xfId="0" applyNumberFormat="1" applyFont="1" applyFill="1">
      <alignment vertical="center"/>
    </xf>
    <xf numFmtId="0" fontId="11" fillId="0" borderId="12" xfId="0" applyFont="1" applyBorder="1">
      <alignment vertical="center"/>
    </xf>
    <xf numFmtId="0" fontId="11" fillId="0" borderId="12" xfId="0" applyFont="1" applyBorder="1" applyAlignment="1">
      <alignment horizontal="right" vertical="center"/>
    </xf>
    <xf numFmtId="0" fontId="11" fillId="0" borderId="7" xfId="0" applyFont="1" applyBorder="1" applyAlignment="1">
      <alignment horizontal="right" vertical="center"/>
    </xf>
    <xf numFmtId="40" fontId="11" fillId="8" borderId="7" xfId="0" applyNumberFormat="1" applyFont="1" applyFill="1" applyBorder="1" applyAlignment="1">
      <alignment horizontal="center" vertical="center"/>
    </xf>
    <xf numFmtId="40" fontId="11" fillId="0" borderId="19" xfId="0" applyNumberFormat="1" applyFont="1" applyBorder="1" applyAlignment="1">
      <alignment horizontal="center" vertical="center"/>
    </xf>
    <xf numFmtId="9" fontId="11" fillId="0" borderId="23" xfId="1" applyFont="1" applyBorder="1" applyAlignment="1">
      <alignment horizontal="center" vertical="center"/>
    </xf>
    <xf numFmtId="40" fontId="11" fillId="0" borderId="12" xfId="0" applyNumberFormat="1" applyFont="1" applyBorder="1" applyAlignment="1">
      <alignment horizontal="center" vertical="center"/>
    </xf>
    <xf numFmtId="9" fontId="11" fillId="0" borderId="24" xfId="1" applyFont="1" applyBorder="1" applyAlignment="1">
      <alignment horizontal="center" vertical="center"/>
    </xf>
    <xf numFmtId="181" fontId="11" fillId="0" borderId="0" xfId="3" applyNumberFormat="1" applyFont="1" applyFill="1" applyBorder="1">
      <alignment vertical="center"/>
    </xf>
    <xf numFmtId="9" fontId="11" fillId="0" borderId="0" xfId="1" applyFont="1" applyFill="1" applyBorder="1" applyAlignment="1">
      <alignment horizontal="center" vertical="center"/>
    </xf>
    <xf numFmtId="38" fontId="13" fillId="0" borderId="25" xfId="3" applyFont="1" applyFill="1" applyBorder="1" applyAlignment="1">
      <alignment horizontal="right" vertical="center"/>
    </xf>
    <xf numFmtId="9" fontId="13" fillId="0" borderId="26" xfId="1" applyFont="1" applyFill="1" applyBorder="1" applyAlignment="1">
      <alignment horizontal="left" vertical="center"/>
    </xf>
    <xf numFmtId="9" fontId="13" fillId="0" borderId="0" xfId="1" applyFont="1" applyBorder="1" applyAlignment="1">
      <alignment horizontal="center" vertical="center"/>
    </xf>
    <xf numFmtId="9" fontId="11" fillId="0" borderId="27" xfId="1" applyFont="1" applyBorder="1" applyAlignment="1">
      <alignment horizontal="center" vertical="center"/>
    </xf>
    <xf numFmtId="0" fontId="11" fillId="0" borderId="28" xfId="0" applyFont="1" applyBorder="1">
      <alignment vertical="center"/>
    </xf>
    <xf numFmtId="0" fontId="11" fillId="0" borderId="29" xfId="0" applyFont="1" applyBorder="1" applyAlignment="1">
      <alignment horizontal="right" vertical="center"/>
    </xf>
    <xf numFmtId="40" fontId="11" fillId="0" borderId="28" xfId="0" applyNumberFormat="1" applyFont="1" applyBorder="1">
      <alignment vertical="center"/>
    </xf>
    <xf numFmtId="0" fontId="11" fillId="0" borderId="30" xfId="0" applyFont="1" applyBorder="1" applyAlignment="1">
      <alignment horizontal="right" vertical="center"/>
    </xf>
    <xf numFmtId="9" fontId="11" fillId="4" borderId="27" xfId="1" applyFont="1" applyFill="1" applyBorder="1" applyAlignment="1">
      <alignment horizontal="center" vertical="center"/>
    </xf>
    <xf numFmtId="0" fontId="11" fillId="4" borderId="30" xfId="0" applyFont="1" applyFill="1" applyBorder="1" applyAlignment="1">
      <alignment horizontal="right" vertical="center"/>
    </xf>
    <xf numFmtId="9" fontId="11" fillId="0" borderId="27" xfId="1" applyFont="1" applyFill="1" applyBorder="1" applyAlignment="1">
      <alignment horizontal="center" vertical="center"/>
    </xf>
    <xf numFmtId="178" fontId="11" fillId="0" borderId="0" xfId="0" applyNumberFormat="1" applyFont="1">
      <alignment vertical="center"/>
    </xf>
    <xf numFmtId="9" fontId="11" fillId="0" borderId="26" xfId="1" applyFont="1" applyFill="1" applyBorder="1" applyAlignment="1">
      <alignment horizontal="center" vertical="center"/>
    </xf>
    <xf numFmtId="40" fontId="11" fillId="0" borderId="25" xfId="0" applyNumberFormat="1" applyFont="1" applyBorder="1">
      <alignment vertical="center"/>
    </xf>
    <xf numFmtId="9" fontId="11" fillId="4" borderId="0" xfId="1" applyFont="1" applyFill="1" applyBorder="1" applyAlignment="1">
      <alignment horizontal="center" vertical="center"/>
    </xf>
    <xf numFmtId="9" fontId="13" fillId="4" borderId="0" xfId="1" applyFont="1" applyFill="1" applyBorder="1" applyAlignment="1">
      <alignment horizontal="center" vertical="center"/>
    </xf>
    <xf numFmtId="0" fontId="11" fillId="4" borderId="0" xfId="0" applyFont="1" applyFill="1">
      <alignment vertical="center"/>
    </xf>
    <xf numFmtId="40" fontId="11" fillId="4" borderId="0" xfId="0" applyNumberFormat="1" applyFont="1" applyFill="1">
      <alignment vertical="center"/>
    </xf>
    <xf numFmtId="38" fontId="13" fillId="0" borderId="0" xfId="0" applyNumberFormat="1" applyFont="1">
      <alignment vertical="center"/>
    </xf>
    <xf numFmtId="38" fontId="10" fillId="0" borderId="7" xfId="3" applyFont="1" applyBorder="1" applyAlignment="1">
      <alignment horizontal="right" vertical="center" wrapText="1"/>
    </xf>
    <xf numFmtId="0" fontId="25" fillId="0" borderId="8" xfId="0" applyFont="1" applyBorder="1" applyAlignment="1">
      <alignment horizontal="center" vertical="center"/>
    </xf>
    <xf numFmtId="179" fontId="0" fillId="0" borderId="0" xfId="0" applyNumberFormat="1">
      <alignment vertical="center"/>
    </xf>
    <xf numFmtId="0" fontId="0" fillId="0" borderId="0" xfId="0" quotePrefix="1" applyAlignment="1">
      <alignment vertical="center" textRotation="180"/>
    </xf>
    <xf numFmtId="0" fontId="0" fillId="0" borderId="8" xfId="0" applyBorder="1">
      <alignment vertical="center"/>
    </xf>
    <xf numFmtId="0" fontId="0" fillId="0" borderId="7" xfId="0" applyBorder="1">
      <alignment vertical="center"/>
    </xf>
    <xf numFmtId="38" fontId="25" fillId="0" borderId="7" xfId="0" applyNumberFormat="1" applyFont="1" applyBorder="1" applyAlignment="1">
      <alignment horizontal="center" vertical="center"/>
    </xf>
    <xf numFmtId="0" fontId="29" fillId="0" borderId="15" xfId="0" applyFont="1" applyBorder="1" applyAlignment="1">
      <alignment horizontal="center" vertical="center" wrapText="1"/>
    </xf>
    <xf numFmtId="0" fontId="21" fillId="0" borderId="31" xfId="4" applyBorder="1">
      <alignment vertical="center"/>
    </xf>
    <xf numFmtId="0" fontId="22" fillId="0" borderId="59" xfId="4" applyFont="1" applyBorder="1" applyAlignment="1">
      <alignment horizontal="left" vertical="center" wrapText="1"/>
    </xf>
    <xf numFmtId="38" fontId="22" fillId="0" borderId="60" xfId="4" applyNumberFormat="1" applyFont="1" applyBorder="1" applyAlignment="1">
      <alignment horizontal="right" vertical="center" wrapText="1"/>
    </xf>
    <xf numFmtId="0" fontId="11" fillId="0" borderId="0" xfId="0" applyFont="1" applyAlignment="1">
      <alignment horizontal="left" vertical="center"/>
    </xf>
    <xf numFmtId="0" fontId="13" fillId="0" borderId="0" xfId="0" applyFont="1">
      <alignment vertical="center"/>
    </xf>
    <xf numFmtId="0" fontId="28" fillId="0" borderId="0" xfId="0" applyFont="1">
      <alignment vertical="center"/>
    </xf>
    <xf numFmtId="40" fontId="11" fillId="0" borderId="0" xfId="0" applyNumberFormat="1" applyFont="1" applyAlignment="1">
      <alignment horizontal="center" vertical="center"/>
    </xf>
    <xf numFmtId="38" fontId="11" fillId="0" borderId="0" xfId="0" applyNumberFormat="1" applyFont="1">
      <alignment vertical="center"/>
    </xf>
    <xf numFmtId="9" fontId="11" fillId="0" borderId="32" xfId="0" applyNumberFormat="1" applyFont="1" applyBorder="1" applyAlignment="1">
      <alignment horizontal="center" vertical="center"/>
    </xf>
    <xf numFmtId="0" fontId="11" fillId="0" borderId="33" xfId="0" applyFont="1" applyBorder="1">
      <alignment vertical="center"/>
    </xf>
    <xf numFmtId="40" fontId="11" fillId="0" borderId="34" xfId="0" applyNumberFormat="1" applyFont="1" applyBorder="1" applyAlignment="1">
      <alignment horizontal="right" vertical="center"/>
    </xf>
    <xf numFmtId="0" fontId="11" fillId="0" borderId="27" xfId="0" applyFont="1" applyBorder="1">
      <alignment vertical="center"/>
    </xf>
    <xf numFmtId="40" fontId="11" fillId="0" borderId="0" xfId="0" applyNumberFormat="1" applyFont="1" applyAlignment="1">
      <alignment horizontal="right" vertical="center"/>
    </xf>
    <xf numFmtId="181" fontId="11" fillId="0" borderId="0" xfId="0" applyNumberFormat="1" applyFont="1">
      <alignment vertical="center"/>
    </xf>
    <xf numFmtId="0" fontId="11" fillId="0" borderId="35" xfId="0" applyFont="1" applyBorder="1" applyAlignment="1">
      <alignment horizontal="right" vertical="center"/>
    </xf>
    <xf numFmtId="0" fontId="11" fillId="0" borderId="25" xfId="0" applyFont="1" applyBorder="1" applyAlignment="1">
      <alignment horizontal="right" vertical="center"/>
    </xf>
    <xf numFmtId="0" fontId="11" fillId="0" borderId="26" xfId="0" applyFont="1" applyBorder="1" applyAlignment="1">
      <alignment horizontal="left" vertical="center"/>
    </xf>
    <xf numFmtId="38" fontId="13" fillId="0" borderId="28" xfId="0" applyNumberFormat="1" applyFont="1" applyBorder="1">
      <alignment vertical="center"/>
    </xf>
    <xf numFmtId="0" fontId="13" fillId="0" borderId="33" xfId="0" applyFont="1" applyBorder="1" applyAlignment="1">
      <alignment horizontal="left" vertical="center"/>
    </xf>
    <xf numFmtId="0" fontId="11" fillId="0" borderId="0" xfId="0" applyFont="1" applyAlignment="1">
      <alignment horizontal="center" vertical="center" wrapText="1"/>
    </xf>
    <xf numFmtId="0" fontId="13" fillId="0" borderId="0" xfId="0" applyFont="1" applyAlignment="1">
      <alignment horizontal="right" vertical="center"/>
    </xf>
    <xf numFmtId="40" fontId="13" fillId="0" borderId="0" xfId="0" applyNumberFormat="1" applyFont="1">
      <alignment vertical="center"/>
    </xf>
    <xf numFmtId="0" fontId="11" fillId="4" borderId="0" xfId="0" applyFont="1" applyFill="1" applyAlignment="1">
      <alignment horizontal="right" vertical="center"/>
    </xf>
    <xf numFmtId="0" fontId="11" fillId="4" borderId="0" xfId="0" applyFont="1" applyFill="1" applyAlignment="1">
      <alignment horizontal="left" vertical="center"/>
    </xf>
    <xf numFmtId="0" fontId="11" fillId="0" borderId="25" xfId="0" applyFont="1" applyBorder="1" applyAlignment="1">
      <alignment horizontal="left" vertical="center"/>
    </xf>
    <xf numFmtId="40" fontId="11" fillId="0" borderId="25" xfId="0" applyNumberFormat="1" applyFont="1" applyBorder="1" applyAlignment="1">
      <alignment horizontal="left" vertical="center"/>
    </xf>
    <xf numFmtId="38" fontId="11" fillId="4" borderId="0" xfId="0" applyNumberFormat="1" applyFont="1" applyFill="1">
      <alignment vertical="center"/>
    </xf>
    <xf numFmtId="40" fontId="11" fillId="4" borderId="0" xfId="0" applyNumberFormat="1" applyFont="1" applyFill="1" applyAlignment="1">
      <alignment horizontal="left" vertical="center"/>
    </xf>
    <xf numFmtId="0" fontId="13" fillId="4" borderId="0" xfId="0" applyFont="1" applyFill="1">
      <alignment vertical="center"/>
    </xf>
    <xf numFmtId="40" fontId="13" fillId="4" borderId="0" xfId="0" applyNumberFormat="1" applyFont="1" applyFill="1">
      <alignment vertical="center"/>
    </xf>
    <xf numFmtId="177" fontId="11" fillId="0" borderId="0" xfId="0" applyNumberFormat="1" applyFont="1">
      <alignment vertical="center"/>
    </xf>
    <xf numFmtId="3" fontId="13" fillId="0" borderId="0" xfId="0" applyNumberFormat="1" applyFont="1">
      <alignment vertical="center"/>
    </xf>
    <xf numFmtId="0" fontId="22" fillId="0" borderId="17" xfId="4" applyFont="1" applyBorder="1" applyAlignment="1">
      <alignment horizontal="left" vertical="center" wrapText="1"/>
    </xf>
    <xf numFmtId="38" fontId="22" fillId="0" borderId="36" xfId="4" applyNumberFormat="1" applyFont="1" applyBorder="1" applyAlignment="1">
      <alignment horizontal="right" vertical="center" wrapText="1"/>
    </xf>
    <xf numFmtId="38" fontId="22" fillId="6" borderId="61" xfId="4" applyNumberFormat="1" applyFont="1" applyFill="1" applyBorder="1" applyAlignment="1">
      <alignment horizontal="right" vertical="center" wrapText="1"/>
    </xf>
    <xf numFmtId="0" fontId="30" fillId="0" borderId="12" xfId="0" applyFont="1" applyBorder="1">
      <alignment vertical="center"/>
    </xf>
    <xf numFmtId="0" fontId="31" fillId="0" borderId="12" xfId="0" applyFont="1" applyBorder="1" applyAlignment="1">
      <alignment vertical="center" wrapText="1"/>
    </xf>
    <xf numFmtId="0" fontId="30" fillId="0" borderId="17" xfId="0" applyFont="1" applyBorder="1">
      <alignment vertical="center"/>
    </xf>
    <xf numFmtId="0" fontId="32" fillId="0" borderId="15" xfId="0" applyFont="1" applyBorder="1" applyAlignment="1">
      <alignment horizontal="center" vertical="center" wrapText="1"/>
    </xf>
    <xf numFmtId="0" fontId="11" fillId="7" borderId="7" xfId="0" applyFont="1" applyFill="1" applyBorder="1" applyAlignment="1">
      <alignment horizontal="right" vertical="center"/>
    </xf>
    <xf numFmtId="0" fontId="31" fillId="0" borderId="12" xfId="0" applyFont="1" applyBorder="1">
      <alignment vertical="center"/>
    </xf>
    <xf numFmtId="40" fontId="11" fillId="0" borderId="7" xfId="0" applyNumberFormat="1" applyFont="1" applyBorder="1" applyAlignment="1">
      <alignment horizontal="center" vertical="center"/>
    </xf>
    <xf numFmtId="40" fontId="11" fillId="8" borderId="37" xfId="0" applyNumberFormat="1" applyFont="1" applyFill="1" applyBorder="1" applyAlignment="1">
      <alignment horizontal="center" vertical="center"/>
    </xf>
    <xf numFmtId="40" fontId="11" fillId="8" borderId="19" xfId="0" applyNumberFormat="1" applyFont="1" applyFill="1" applyBorder="1" applyAlignment="1">
      <alignment horizontal="center" vertical="center"/>
    </xf>
    <xf numFmtId="40" fontId="11" fillId="8" borderId="38" xfId="0" applyNumberFormat="1" applyFont="1" applyFill="1" applyBorder="1" applyAlignment="1">
      <alignment horizontal="center" vertical="center"/>
    </xf>
    <xf numFmtId="40" fontId="11" fillId="8" borderId="12" xfId="0" applyNumberFormat="1" applyFont="1" applyFill="1" applyBorder="1" applyAlignment="1">
      <alignment horizontal="center" vertical="center"/>
    </xf>
    <xf numFmtId="40" fontId="11" fillId="8" borderId="36" xfId="0" applyNumberFormat="1" applyFont="1" applyFill="1" applyBorder="1" applyAlignment="1">
      <alignment horizontal="center" vertical="center"/>
    </xf>
    <xf numFmtId="40" fontId="11" fillId="8" borderId="39" xfId="0" applyNumberFormat="1" applyFont="1" applyFill="1" applyBorder="1" applyAlignment="1">
      <alignment horizontal="center" vertical="center"/>
    </xf>
    <xf numFmtId="9" fontId="11" fillId="0" borderId="7" xfId="1" applyFont="1" applyBorder="1" applyAlignment="1">
      <alignment horizontal="center" vertical="center"/>
    </xf>
    <xf numFmtId="0" fontId="3"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40" fontId="13" fillId="0" borderId="7" xfId="0" applyNumberFormat="1" applyFont="1" applyBorder="1" applyAlignment="1">
      <alignment horizontal="center" vertical="center"/>
    </xf>
    <xf numFmtId="40" fontId="13" fillId="8" borderId="18" xfId="0" applyNumberFormat="1" applyFont="1" applyFill="1" applyBorder="1" applyAlignment="1">
      <alignment horizontal="center" vertical="center" wrapText="1"/>
    </xf>
    <xf numFmtId="40" fontId="13" fillId="8" borderId="11" xfId="0" applyNumberFormat="1" applyFont="1" applyFill="1" applyBorder="1" applyAlignment="1">
      <alignment horizontal="center" vertical="center" wrapText="1"/>
    </xf>
    <xf numFmtId="40" fontId="11" fillId="8" borderId="18" xfId="0" applyNumberFormat="1" applyFont="1" applyFill="1" applyBorder="1" applyAlignment="1">
      <alignment horizontal="center" vertical="center"/>
    </xf>
    <xf numFmtId="40" fontId="11" fillId="8" borderId="11" xfId="0" applyNumberFormat="1" applyFont="1" applyFill="1" applyBorder="1" applyAlignment="1">
      <alignment horizontal="center" vertical="center"/>
    </xf>
    <xf numFmtId="40" fontId="11" fillId="0" borderId="20" xfId="0" applyNumberFormat="1" applyFont="1" applyBorder="1" applyAlignment="1">
      <alignment horizontal="center" vertical="center"/>
    </xf>
    <xf numFmtId="40" fontId="11" fillId="0" borderId="17" xfId="0" applyNumberFormat="1" applyFont="1" applyBorder="1" applyAlignment="1">
      <alignment horizontal="center" vertical="center"/>
    </xf>
    <xf numFmtId="40" fontId="11" fillId="0" borderId="18" xfId="0" applyNumberFormat="1" applyFont="1" applyBorder="1" applyAlignment="1">
      <alignment horizontal="center" vertical="center"/>
    </xf>
    <xf numFmtId="40" fontId="11" fillId="0" borderId="11" xfId="0" applyNumberFormat="1" applyFont="1" applyBorder="1" applyAlignment="1">
      <alignment horizontal="center" vertical="center"/>
    </xf>
    <xf numFmtId="0" fontId="13" fillId="0" borderId="29" xfId="0" applyFont="1" applyBorder="1" applyAlignment="1">
      <alignment horizontal="center" vertical="center"/>
    </xf>
    <xf numFmtId="0" fontId="13" fillId="0" borderId="28" xfId="0" applyFont="1" applyBorder="1" applyAlignment="1">
      <alignment horizontal="center" vertical="center"/>
    </xf>
    <xf numFmtId="0" fontId="11" fillId="0" borderId="0" xfId="0" applyFont="1" applyAlignment="1">
      <alignment horizontal="center" vertical="center" wrapText="1"/>
    </xf>
    <xf numFmtId="0" fontId="12" fillId="0" borderId="35" xfId="0" applyFont="1" applyBorder="1" applyAlignment="1">
      <alignment horizontal="center" vertical="center" wrapText="1"/>
    </xf>
    <xf numFmtId="0" fontId="12" fillId="0" borderId="25" xfId="0" applyFont="1" applyBorder="1" applyAlignment="1">
      <alignment horizontal="center" vertical="center"/>
    </xf>
    <xf numFmtId="0" fontId="11" fillId="4" borderId="0" xfId="0" applyFont="1" applyFill="1" applyAlignment="1">
      <alignment horizontal="center" vertical="center" wrapText="1"/>
    </xf>
    <xf numFmtId="0" fontId="35" fillId="0" borderId="0" xfId="4" applyFont="1" applyAlignment="1">
      <alignment horizontal="justify" vertical="center"/>
    </xf>
    <xf numFmtId="0" fontId="21" fillId="0" borderId="0" xfId="4" applyAlignment="1">
      <alignment vertical="center"/>
    </xf>
    <xf numFmtId="0" fontId="43" fillId="0" borderId="0" xfId="4" applyFont="1" applyAlignment="1">
      <alignment horizontal="center" vertical="center"/>
    </xf>
    <xf numFmtId="0" fontId="44" fillId="0" borderId="0" xfId="4" applyFont="1" applyAlignment="1">
      <alignment vertical="center"/>
    </xf>
    <xf numFmtId="0" fontId="22" fillId="0" borderId="0" xfId="4" applyFont="1" applyAlignment="1">
      <alignment horizontal="justify" vertical="center" shrinkToFit="1"/>
    </xf>
    <xf numFmtId="0" fontId="21" fillId="0" borderId="0" xfId="4" applyAlignment="1">
      <alignment vertical="center" shrinkToFit="1"/>
    </xf>
    <xf numFmtId="0" fontId="5" fillId="0" borderId="0" xfId="4" applyFont="1" applyAlignment="1">
      <alignment horizontal="justify" vertical="center"/>
    </xf>
    <xf numFmtId="0" fontId="5" fillId="0" borderId="0" xfId="4" applyFont="1" applyAlignment="1">
      <alignment vertical="center"/>
    </xf>
    <xf numFmtId="0" fontId="22" fillId="0" borderId="79" xfId="4" applyFont="1" applyBorder="1" applyAlignment="1">
      <alignment horizontal="left" vertical="center" wrapText="1"/>
    </xf>
    <xf numFmtId="0" fontId="22" fillId="0" borderId="80" xfId="4" applyFont="1" applyBorder="1" applyAlignment="1">
      <alignment horizontal="left" vertical="center" wrapText="1"/>
    </xf>
    <xf numFmtId="0" fontId="22" fillId="0" borderId="81" xfId="4" applyFont="1" applyBorder="1" applyAlignment="1">
      <alignment horizontal="left" vertical="center" wrapText="1"/>
    </xf>
    <xf numFmtId="0" fontId="22" fillId="0" borderId="82" xfId="4" applyFont="1" applyBorder="1" applyAlignment="1">
      <alignment horizontal="left" vertical="center" wrapText="1"/>
    </xf>
    <xf numFmtId="0" fontId="27" fillId="0" borderId="0" xfId="4" quotePrefix="1" applyFont="1" applyAlignment="1">
      <alignment horizontal="left" vertical="center" wrapText="1"/>
    </xf>
    <xf numFmtId="0" fontId="36" fillId="0" borderId="0" xfId="4" applyFont="1" applyAlignment="1">
      <alignment horizontal="justify" vertical="center"/>
    </xf>
    <xf numFmtId="0" fontId="26" fillId="0" borderId="0" xfId="4" applyFont="1" applyAlignment="1">
      <alignment vertical="center"/>
    </xf>
    <xf numFmtId="0" fontId="37" fillId="0" borderId="0" xfId="2" quotePrefix="1" applyFont="1" applyAlignment="1" applyProtection="1">
      <alignment horizontal="left" vertical="center"/>
    </xf>
    <xf numFmtId="0" fontId="27" fillId="0" borderId="0" xfId="4" quotePrefix="1" applyFont="1" applyAlignment="1">
      <alignment horizontal="left" vertical="center"/>
    </xf>
    <xf numFmtId="0" fontId="26" fillId="0" borderId="0" xfId="4" applyFont="1" applyAlignment="1">
      <alignment horizontal="left" vertical="center"/>
    </xf>
    <xf numFmtId="0" fontId="22" fillId="6" borderId="66" xfId="4" applyFont="1" applyFill="1" applyBorder="1" applyAlignment="1">
      <alignment horizontal="left" vertical="center" wrapText="1"/>
    </xf>
    <xf numFmtId="0" fontId="22" fillId="6" borderId="67" xfId="4" applyFont="1" applyFill="1" applyBorder="1" applyAlignment="1">
      <alignment horizontal="left" vertical="center" wrapText="1"/>
    </xf>
    <xf numFmtId="0" fontId="22" fillId="6" borderId="58" xfId="4" applyFont="1" applyFill="1" applyBorder="1" applyAlignment="1">
      <alignment horizontal="left" vertical="center" wrapText="1"/>
    </xf>
    <xf numFmtId="0" fontId="22" fillId="2" borderId="68" xfId="4" applyFont="1" applyFill="1" applyBorder="1" applyAlignment="1">
      <alignment horizontal="center" vertical="center" wrapText="1"/>
    </xf>
    <xf numFmtId="0" fontId="22" fillId="2" borderId="69" xfId="4" applyFont="1" applyFill="1" applyBorder="1" applyAlignment="1">
      <alignment horizontal="center" vertical="center" wrapText="1"/>
    </xf>
    <xf numFmtId="0" fontId="21" fillId="0" borderId="40" xfId="4" applyBorder="1" applyAlignment="1">
      <alignment horizontal="center" vertical="center"/>
    </xf>
    <xf numFmtId="0" fontId="21" fillId="0" borderId="5" xfId="4" applyBorder="1" applyAlignment="1">
      <alignment horizontal="center" vertical="center"/>
    </xf>
    <xf numFmtId="0" fontId="22" fillId="6" borderId="45" xfId="4" applyFont="1" applyFill="1" applyBorder="1" applyAlignment="1">
      <alignment horizontal="left" vertical="center" wrapText="1"/>
    </xf>
    <xf numFmtId="0" fontId="22" fillId="6" borderId="46" xfId="4" applyFont="1" applyFill="1" applyBorder="1" applyAlignment="1">
      <alignment horizontal="left" vertical="center" wrapText="1"/>
    </xf>
    <xf numFmtId="0" fontId="22" fillId="6" borderId="47" xfId="4" applyFont="1" applyFill="1" applyBorder="1" applyAlignment="1">
      <alignment horizontal="left" vertical="center" wrapText="1"/>
    </xf>
    <xf numFmtId="0" fontId="22" fillId="6" borderId="75" xfId="4" applyFont="1" applyFill="1" applyBorder="1" applyAlignment="1">
      <alignment horizontal="left" vertical="center" wrapText="1"/>
    </xf>
    <xf numFmtId="0" fontId="22" fillId="6" borderId="76" xfId="4" applyFont="1" applyFill="1" applyBorder="1" applyAlignment="1">
      <alignment horizontal="left" vertical="center" wrapText="1"/>
    </xf>
    <xf numFmtId="0" fontId="22" fillId="6" borderId="62" xfId="4" applyFont="1" applyFill="1" applyBorder="1" applyAlignment="1">
      <alignment horizontal="left" vertical="center" wrapText="1"/>
    </xf>
    <xf numFmtId="0" fontId="22" fillId="6" borderId="63" xfId="4" applyFont="1" applyFill="1" applyBorder="1" applyAlignment="1">
      <alignment horizontal="left" vertical="center" wrapText="1"/>
    </xf>
    <xf numFmtId="0" fontId="22" fillId="2" borderId="64" xfId="4" applyFont="1" applyFill="1" applyBorder="1" applyAlignment="1">
      <alignment horizontal="center" vertical="center" wrapText="1"/>
    </xf>
    <xf numFmtId="0" fontId="22" fillId="2" borderId="65" xfId="4" applyFont="1" applyFill="1" applyBorder="1" applyAlignment="1">
      <alignment horizontal="center" vertical="center" wrapText="1"/>
    </xf>
    <xf numFmtId="0" fontId="33" fillId="2" borderId="70" xfId="4" applyFont="1" applyFill="1" applyBorder="1" applyAlignment="1">
      <alignment horizontal="center" vertical="center" wrapText="1"/>
    </xf>
    <xf numFmtId="0" fontId="34" fillId="2" borderId="71" xfId="4" applyFont="1" applyFill="1" applyBorder="1" applyAlignment="1">
      <alignment horizontal="center" vertical="center" wrapText="1"/>
    </xf>
    <xf numFmtId="0" fontId="26" fillId="0" borderId="72" xfId="4" applyFont="1" applyBorder="1" applyAlignment="1">
      <alignment horizontal="left" vertical="center"/>
    </xf>
    <xf numFmtId="0" fontId="26" fillId="0" borderId="72" xfId="4" applyFont="1" applyBorder="1" applyAlignment="1">
      <alignment vertical="center"/>
    </xf>
    <xf numFmtId="0" fontId="22" fillId="6" borderId="73" xfId="4" applyFont="1" applyFill="1" applyBorder="1" applyAlignment="1">
      <alignment horizontal="left" vertical="center" wrapText="1"/>
    </xf>
    <xf numFmtId="0" fontId="22" fillId="6" borderId="74" xfId="4" applyFont="1" applyFill="1" applyBorder="1" applyAlignment="1">
      <alignment horizontal="left" vertical="center" wrapText="1"/>
    </xf>
    <xf numFmtId="0" fontId="22" fillId="2" borderId="77" xfId="4" applyFont="1" applyFill="1" applyBorder="1" applyAlignment="1">
      <alignment horizontal="center" vertical="center" wrapText="1"/>
    </xf>
    <xf numFmtId="0" fontId="21" fillId="2" borderId="78" xfId="4" applyFill="1" applyBorder="1" applyAlignment="1">
      <alignment horizontal="center" vertical="center" wrapText="1"/>
    </xf>
    <xf numFmtId="0" fontId="25" fillId="4" borderId="13"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5" fillId="4" borderId="42"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38" fillId="0" borderId="12" xfId="0" quotePrefix="1" applyFont="1" applyBorder="1" applyAlignment="1">
      <alignment horizontal="center" textRotation="180"/>
    </xf>
    <xf numFmtId="0" fontId="25" fillId="3" borderId="37" xfId="0" applyFont="1" applyFill="1" applyBorder="1" applyAlignment="1">
      <alignment vertical="center"/>
    </xf>
    <xf numFmtId="0" fontId="25" fillId="3" borderId="8" xfId="0" applyFont="1" applyFill="1" applyBorder="1" applyAlignment="1">
      <alignment vertical="center"/>
    </xf>
    <xf numFmtId="0" fontId="38" fillId="0" borderId="12" xfId="0" quotePrefix="1" applyFont="1" applyBorder="1" applyAlignment="1">
      <alignment horizontal="center" vertical="center" textRotation="180"/>
    </xf>
    <xf numFmtId="0" fontId="25" fillId="0" borderId="37" xfId="0" applyFont="1" applyBorder="1" applyAlignment="1">
      <alignment vertical="center"/>
    </xf>
    <xf numFmtId="0" fontId="25" fillId="0" borderId="8" xfId="0" applyFont="1" applyBorder="1" applyAlignment="1">
      <alignment vertical="center"/>
    </xf>
    <xf numFmtId="0" fontId="25" fillId="3" borderId="37" xfId="0" applyFont="1" applyFill="1" applyBorder="1" applyAlignment="1">
      <alignment horizontal="left" vertical="center"/>
    </xf>
    <xf numFmtId="0" fontId="25" fillId="3" borderId="8" xfId="0" applyFont="1" applyFill="1" applyBorder="1" applyAlignment="1">
      <alignment horizontal="left" vertical="center"/>
    </xf>
    <xf numFmtId="0" fontId="38" fillId="0" borderId="0" xfId="0" quotePrefix="1" applyFont="1" applyAlignment="1">
      <alignment horizontal="center" textRotation="180"/>
    </xf>
    <xf numFmtId="0" fontId="0" fillId="0" borderId="0" xfId="0" applyFont="1" applyAlignment="1">
      <alignment horizontal="left" vertical="center"/>
    </xf>
    <xf numFmtId="0" fontId="0" fillId="0" borderId="0" xfId="0" applyAlignment="1">
      <alignment horizontal="right" vertical="center"/>
    </xf>
    <xf numFmtId="0" fontId="39" fillId="4" borderId="0" xfId="0" applyFont="1" applyFill="1" applyAlignment="1">
      <alignment horizontal="left" vertical="top" wrapText="1"/>
    </xf>
    <xf numFmtId="0" fontId="40" fillId="4" borderId="0" xfId="0" applyFont="1" applyFill="1" applyAlignment="1">
      <alignment horizontal="left" vertical="top" wrapText="1"/>
    </xf>
    <xf numFmtId="0" fontId="25" fillId="0" borderId="37" xfId="0" applyFont="1" applyBorder="1" applyAlignment="1">
      <alignment horizontal="center" vertical="center"/>
    </xf>
    <xf numFmtId="0" fontId="25" fillId="0" borderId="8" xfId="0" applyFont="1" applyBorder="1" applyAlignment="1">
      <alignment horizontal="center" vertical="center"/>
    </xf>
    <xf numFmtId="0" fontId="25" fillId="0" borderId="19" xfId="0" applyFont="1" applyBorder="1" applyAlignment="1">
      <alignment horizontal="center" vertical="center"/>
    </xf>
    <xf numFmtId="0" fontId="25" fillId="0" borderId="36" xfId="0" applyFont="1" applyBorder="1" applyAlignment="1">
      <alignment horizontal="center" vertical="center"/>
    </xf>
    <xf numFmtId="0" fontId="25" fillId="0" borderId="22" xfId="0" applyFont="1" applyBorder="1" applyAlignment="1">
      <alignment horizontal="center" vertical="center"/>
    </xf>
    <xf numFmtId="0" fontId="25" fillId="0" borderId="39" xfId="0" applyFont="1" applyBorder="1" applyAlignment="1">
      <alignment horizontal="center" vertical="center"/>
    </xf>
    <xf numFmtId="38" fontId="25" fillId="3" borderId="0" xfId="0" applyNumberFormat="1" applyFont="1" applyFill="1" applyAlignment="1">
      <alignment horizontal="center" vertical="center"/>
    </xf>
    <xf numFmtId="38" fontId="25" fillId="3" borderId="12" xfId="0" applyNumberFormat="1" applyFont="1" applyFill="1" applyBorder="1" applyAlignment="1">
      <alignment horizontal="center" vertical="center"/>
    </xf>
    <xf numFmtId="0" fontId="0" fillId="9" borderId="18" xfId="0" applyFill="1" applyBorder="1" applyAlignment="1">
      <alignment horizontal="center" vertical="center"/>
    </xf>
    <xf numFmtId="0" fontId="0" fillId="9" borderId="11" xfId="0" applyFill="1" applyBorder="1" applyAlignment="1">
      <alignment horizontal="center" vertical="center"/>
    </xf>
    <xf numFmtId="183" fontId="0" fillId="9" borderId="7" xfId="0" applyNumberFormat="1" applyFill="1" applyBorder="1" applyAlignment="1">
      <alignment horizontal="center" vertical="center"/>
    </xf>
    <xf numFmtId="184" fontId="0" fillId="9" borderId="18" xfId="0" applyNumberFormat="1" applyFill="1" applyBorder="1" applyAlignment="1">
      <alignment horizontal="center" vertical="center"/>
    </xf>
    <xf numFmtId="184" fontId="0" fillId="9" borderId="9" xfId="0" applyNumberFormat="1" applyFill="1" applyBorder="1" applyAlignment="1">
      <alignment horizontal="center" vertical="center"/>
    </xf>
    <xf numFmtId="184" fontId="0" fillId="9" borderId="11" xfId="0" applyNumberFormat="1" applyFill="1" applyBorder="1" applyAlignment="1">
      <alignment horizontal="center" vertical="center"/>
    </xf>
    <xf numFmtId="20" fontId="0" fillId="0" borderId="7" xfId="0" applyNumberFormat="1" applyBorder="1" applyAlignment="1">
      <alignment horizontal="center" vertical="center" wrapText="1"/>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left" vertical="center"/>
    </xf>
    <xf numFmtId="0" fontId="0" fillId="0" borderId="9" xfId="0" applyBorder="1" applyAlignment="1">
      <alignment horizontal="left" vertical="center"/>
    </xf>
    <xf numFmtId="0" fontId="0" fillId="5" borderId="7" xfId="0" applyFill="1" applyBorder="1" applyAlignment="1">
      <alignment horizontal="center" vertical="center" wrapText="1"/>
    </xf>
    <xf numFmtId="0" fontId="0" fillId="5" borderId="18" xfId="0" applyFill="1" applyBorder="1" applyAlignment="1">
      <alignment horizontal="center" vertical="center"/>
    </xf>
    <xf numFmtId="0" fontId="0" fillId="5" borderId="9" xfId="0" applyFill="1" applyBorder="1" applyAlignment="1">
      <alignment horizontal="center" vertical="center"/>
    </xf>
    <xf numFmtId="0" fontId="0" fillId="5" borderId="11" xfId="0" applyFill="1" applyBorder="1" applyAlignment="1">
      <alignment horizontal="center" vertical="center"/>
    </xf>
    <xf numFmtId="0" fontId="30" fillId="0" borderId="1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0" fillId="0" borderId="7" xfId="0" applyFont="1" applyBorder="1" applyAlignment="1">
      <alignment horizontal="center" vertical="center"/>
    </xf>
    <xf numFmtId="0" fontId="0" fillId="0" borderId="7" xfId="0" applyBorder="1" applyAlignment="1">
      <alignment horizontal="left" vertical="center"/>
    </xf>
    <xf numFmtId="0" fontId="0" fillId="0" borderId="11" xfId="0" applyBorder="1" applyAlignment="1">
      <alignment horizontal="left" vertical="center"/>
    </xf>
    <xf numFmtId="38" fontId="10" fillId="0" borderId="18" xfId="3" applyFont="1" applyBorder="1" applyAlignment="1">
      <alignment horizontal="left" vertical="center" wrapText="1"/>
    </xf>
    <xf numFmtId="38" fontId="10" fillId="0" borderId="9" xfId="3" applyFont="1" applyBorder="1" applyAlignment="1">
      <alignment horizontal="left" vertical="center" wrapText="1"/>
    </xf>
    <xf numFmtId="38" fontId="10" fillId="0" borderId="11" xfId="3" applyFont="1" applyBorder="1" applyAlignment="1">
      <alignment horizontal="left" vertical="center" wrapText="1"/>
    </xf>
    <xf numFmtId="38" fontId="10" fillId="0" borderId="38" xfId="3" applyFont="1" applyBorder="1" applyAlignment="1">
      <alignment horizontal="right" vertical="center" wrapText="1"/>
    </xf>
    <xf numFmtId="38" fontId="10" fillId="0" borderId="36" xfId="3" applyFont="1" applyBorder="1" applyAlignment="1">
      <alignment horizontal="right" vertical="center" wrapText="1"/>
    </xf>
    <xf numFmtId="0" fontId="9" fillId="0" borderId="0" xfId="0" applyFont="1" applyAlignment="1">
      <alignment horizontal="left" wrapText="1"/>
    </xf>
    <xf numFmtId="0" fontId="41" fillId="0" borderId="0" xfId="0" applyFont="1" applyAlignment="1">
      <alignment horizontal="left" wrapText="1"/>
    </xf>
    <xf numFmtId="0" fontId="42" fillId="0" borderId="0" xfId="0" applyFont="1" applyAlignment="1">
      <alignment horizontal="left" wrapText="1"/>
    </xf>
    <xf numFmtId="0" fontId="9" fillId="0" borderId="0" xfId="0" applyFont="1" applyAlignment="1">
      <alignment horizontal="center" wrapText="1"/>
    </xf>
    <xf numFmtId="0" fontId="9" fillId="0" borderId="0" xfId="0" applyFont="1" applyAlignment="1">
      <alignment horizontal="center"/>
    </xf>
    <xf numFmtId="0" fontId="10" fillId="0" borderId="18"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cellXfs>
  <cellStyles count="5">
    <cellStyle name="パーセント" xfId="1" builtinId="5"/>
    <cellStyle name="ハイパーリンク" xfId="2" builtinId="8"/>
    <cellStyle name="桁区切り" xfId="3" builtinId="6"/>
    <cellStyle name="標準" xfId="0" builtinId="0"/>
    <cellStyle name="標準 2" xfId="4" xr:uid="{3E4F266B-4721-4C7A-91AC-205C6F6E7F1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https://www.mofa.go.jp/mofaj/gaiko/oda/shimin/oda_ngo/shien/j_ngo_musho.html" TargetMode="External" Type="http://schemas.openxmlformats.org/officeDocument/2006/relationships/hyperlink"/><Relationship Id="rId2" Target="../printerSettings/printerSettings2.bin" Type="http://schemas.openxmlformats.org/officeDocument/2006/relationships/printerSettings"/><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3F2B-7448-48C3-BB4F-830913A6F208}">
  <sheetPr>
    <pageSetUpPr fitToPage="1"/>
  </sheetPr>
  <dimension ref="A1:M90"/>
  <sheetViews>
    <sheetView tabSelected="1" view="pageBreakPreview" zoomScale="90" zoomScaleNormal="60" zoomScaleSheetLayoutView="90" workbookViewId="0">
      <selection sqref="A1:E1"/>
    </sheetView>
  </sheetViews>
  <sheetFormatPr defaultColWidth="13" defaultRowHeight="12.5"/>
  <cols>
    <col min="1" max="1" width="20.453125" style="94" customWidth="1"/>
    <col min="2" max="2" width="10" style="94" customWidth="1"/>
    <col min="3" max="3" width="33.1796875" style="94" customWidth="1"/>
    <col min="4" max="4" width="18.81640625" style="95" customWidth="1"/>
    <col min="5" max="5" width="17.1796875" style="94" customWidth="1"/>
    <col min="6" max="6" width="17.1796875" style="95" customWidth="1"/>
    <col min="7" max="7" width="7.453125" style="95" customWidth="1"/>
    <col min="8" max="8" width="19" style="95" customWidth="1"/>
    <col min="9" max="9" width="22.54296875" style="96" customWidth="1"/>
    <col min="10" max="10" width="22.81640625" style="94" bestFit="1" customWidth="1"/>
    <col min="11" max="12" width="22.81640625" style="94" customWidth="1"/>
    <col min="13" max="16384" width="13" style="94"/>
  </cols>
  <sheetData>
    <row r="1" spans="1:12" ht="26.25" customHeight="1">
      <c r="A1" s="215" t="s">
        <v>304</v>
      </c>
      <c r="B1" s="215"/>
      <c r="C1" s="215"/>
      <c r="D1" s="215"/>
      <c r="E1" s="215"/>
      <c r="F1" s="91"/>
      <c r="G1" s="91"/>
      <c r="H1" s="92"/>
      <c r="I1" s="93" t="s">
        <v>0</v>
      </c>
    </row>
    <row r="2" spans="1:12" ht="19.5" customHeight="1">
      <c r="A2" s="216" t="s">
        <v>1</v>
      </c>
      <c r="B2" s="217"/>
      <c r="C2" s="217"/>
      <c r="D2" s="217"/>
      <c r="J2" s="170"/>
      <c r="K2" s="170"/>
      <c r="L2" s="170"/>
    </row>
    <row r="3" spans="1:12" ht="19.5" customHeight="1">
      <c r="A3" s="216" t="s">
        <v>2</v>
      </c>
      <c r="B3" s="216"/>
      <c r="C3" s="216"/>
      <c r="D3" s="216"/>
      <c r="E3" s="216"/>
      <c r="F3" s="97"/>
      <c r="G3" s="97"/>
      <c r="J3" s="170"/>
      <c r="K3" s="170"/>
      <c r="L3" s="170"/>
    </row>
    <row r="4" spans="1:12" ht="19.5" customHeight="1">
      <c r="A4" s="216" t="s">
        <v>3</v>
      </c>
      <c r="B4" s="217"/>
      <c r="C4" s="217"/>
      <c r="D4" s="217"/>
      <c r="E4" s="217"/>
      <c r="J4" s="98" t="s">
        <v>4</v>
      </c>
      <c r="K4" s="99">
        <v>109.74</v>
      </c>
      <c r="L4" s="94" t="s">
        <v>5</v>
      </c>
    </row>
    <row r="5" spans="1:12" ht="19.5" customHeight="1">
      <c r="A5" s="216" t="s">
        <v>6</v>
      </c>
      <c r="B5" s="217"/>
      <c r="C5" s="217"/>
      <c r="D5" s="217"/>
      <c r="E5" s="217"/>
      <c r="J5" s="98"/>
      <c r="K5" s="99"/>
    </row>
    <row r="6" spans="1:12" ht="39" customHeight="1">
      <c r="D6" s="218" t="s">
        <v>7</v>
      </c>
      <c r="E6" s="218"/>
      <c r="F6" s="100" t="s">
        <v>8</v>
      </c>
      <c r="G6" s="219" t="s">
        <v>9</v>
      </c>
      <c r="H6" s="220"/>
      <c r="I6" s="101" t="s">
        <v>10</v>
      </c>
      <c r="J6" s="98" t="s">
        <v>4</v>
      </c>
      <c r="K6" s="102">
        <v>4125</v>
      </c>
      <c r="L6" s="94" t="s">
        <v>11</v>
      </c>
    </row>
    <row r="7" spans="1:12" ht="15.75" customHeight="1">
      <c r="A7" s="94" t="s">
        <v>12</v>
      </c>
      <c r="D7" s="103"/>
      <c r="E7" s="104"/>
      <c r="F7" s="103"/>
      <c r="G7" s="221"/>
      <c r="H7" s="222"/>
      <c r="I7" s="105"/>
      <c r="J7" s="106" t="s">
        <v>13</v>
      </c>
      <c r="K7" s="107" t="s">
        <v>11</v>
      </c>
      <c r="L7" s="107" t="s">
        <v>5</v>
      </c>
    </row>
    <row r="8" spans="1:12" ht="15.75" customHeight="1">
      <c r="A8" s="94" t="s">
        <v>14</v>
      </c>
      <c r="C8" s="94" t="s">
        <v>15</v>
      </c>
      <c r="D8" s="103"/>
      <c r="E8" s="104" t="s">
        <v>16</v>
      </c>
      <c r="F8" s="207">
        <f>SUM($J8:$J10)</f>
        <v>0</v>
      </c>
      <c r="G8" s="208" t="e">
        <f>#REF!</f>
        <v>#REF!</v>
      </c>
      <c r="H8" s="209"/>
      <c r="I8" s="214" t="e">
        <f>G8/F8</f>
        <v>#REF!</v>
      </c>
      <c r="J8" s="109">
        <f>$D8</f>
        <v>0</v>
      </c>
      <c r="K8" s="103"/>
      <c r="L8" s="110"/>
    </row>
    <row r="9" spans="1:12" ht="15.75" customHeight="1">
      <c r="D9" s="103"/>
      <c r="E9" s="104" t="s">
        <v>11</v>
      </c>
      <c r="F9" s="207"/>
      <c r="G9" s="210"/>
      <c r="H9" s="211"/>
      <c r="I9" s="214"/>
      <c r="J9" s="109">
        <f>ROUNDDOWN(K9/$K$6,2)</f>
        <v>0</v>
      </c>
      <c r="K9" s="103">
        <f>$D9</f>
        <v>0</v>
      </c>
      <c r="L9" s="110"/>
    </row>
    <row r="10" spans="1:12" ht="15.75" customHeight="1">
      <c r="D10" s="110"/>
      <c r="E10" s="104" t="s">
        <v>5</v>
      </c>
      <c r="F10" s="207"/>
      <c r="G10" s="212"/>
      <c r="H10" s="213"/>
      <c r="I10" s="214"/>
      <c r="J10" s="111">
        <f>ROUNDDOWN(L10/$K$4,0)</f>
        <v>0</v>
      </c>
      <c r="K10" s="110"/>
      <c r="L10" s="110">
        <f>$D10</f>
        <v>0</v>
      </c>
    </row>
    <row r="11" spans="1:12" ht="15.75" customHeight="1">
      <c r="C11" s="94" t="s">
        <v>17</v>
      </c>
      <c r="D11" s="103"/>
      <c r="E11" s="104" t="s">
        <v>16</v>
      </c>
      <c r="F11" s="207">
        <f>SUM($J11:$J13)</f>
        <v>0</v>
      </c>
      <c r="G11" s="208" t="e">
        <f>#REF!</f>
        <v>#REF!</v>
      </c>
      <c r="H11" s="209"/>
      <c r="I11" s="214" t="e">
        <f>G11/F11</f>
        <v>#REF!</v>
      </c>
      <c r="J11" s="109">
        <f>$D11</f>
        <v>0</v>
      </c>
      <c r="K11" s="103"/>
      <c r="L11" s="103"/>
    </row>
    <row r="12" spans="1:12" ht="15.75" customHeight="1">
      <c r="D12" s="103"/>
      <c r="E12" s="104" t="s">
        <v>11</v>
      </c>
      <c r="F12" s="207"/>
      <c r="G12" s="210"/>
      <c r="H12" s="211"/>
      <c r="I12" s="214"/>
      <c r="J12" s="109">
        <f>ROUNDDOWN(K12/$K$6,2)</f>
        <v>0</v>
      </c>
      <c r="K12" s="103">
        <f>$D12</f>
        <v>0</v>
      </c>
      <c r="L12" s="103"/>
    </row>
    <row r="13" spans="1:12" ht="15.75" customHeight="1">
      <c r="D13" s="110"/>
      <c r="E13" s="104" t="s">
        <v>5</v>
      </c>
      <c r="F13" s="207"/>
      <c r="G13" s="212"/>
      <c r="H13" s="213"/>
      <c r="I13" s="214"/>
      <c r="J13" s="111">
        <f>ROUNDDOWN(L13/$K$4,0)</f>
        <v>0</v>
      </c>
      <c r="K13" s="110"/>
      <c r="L13" s="110">
        <f>$D13</f>
        <v>0</v>
      </c>
    </row>
    <row r="14" spans="1:12" ht="15.75" customHeight="1">
      <c r="C14" s="94" t="s">
        <v>18</v>
      </c>
      <c r="D14" s="103"/>
      <c r="E14" s="104" t="s">
        <v>19</v>
      </c>
      <c r="F14" s="207">
        <f>SUM($J14:$J16)</f>
        <v>0</v>
      </c>
      <c r="G14" s="208" t="e">
        <f>#REF!</f>
        <v>#REF!</v>
      </c>
      <c r="H14" s="209"/>
      <c r="I14" s="214" t="e">
        <f>G14/F14</f>
        <v>#REF!</v>
      </c>
      <c r="J14" s="109">
        <f>$D14</f>
        <v>0</v>
      </c>
      <c r="K14" s="103"/>
      <c r="L14" s="103"/>
    </row>
    <row r="15" spans="1:12" ht="15.75" customHeight="1">
      <c r="D15" s="103"/>
      <c r="E15" s="104" t="s">
        <v>11</v>
      </c>
      <c r="F15" s="207"/>
      <c r="G15" s="210"/>
      <c r="H15" s="211"/>
      <c r="I15" s="214"/>
      <c r="J15" s="109">
        <f>ROUNDDOWN(K15/$K$6,2)</f>
        <v>0</v>
      </c>
      <c r="K15" s="103">
        <f>$D15</f>
        <v>0</v>
      </c>
      <c r="L15" s="103"/>
    </row>
    <row r="16" spans="1:12" ht="15.75" customHeight="1">
      <c r="D16" s="110"/>
      <c r="E16" s="104" t="s">
        <v>5</v>
      </c>
      <c r="F16" s="207"/>
      <c r="G16" s="212"/>
      <c r="H16" s="213"/>
      <c r="I16" s="214"/>
      <c r="J16" s="111">
        <f>ROUNDDOWN(L16/$K$4,0)</f>
        <v>0</v>
      </c>
      <c r="K16" s="110"/>
      <c r="L16" s="110">
        <f>$D16</f>
        <v>0</v>
      </c>
    </row>
    <row r="17" spans="1:12" ht="15.75" customHeight="1">
      <c r="C17" s="94" t="s">
        <v>20</v>
      </c>
      <c r="D17" s="103"/>
      <c r="E17" s="104" t="s">
        <v>16</v>
      </c>
      <c r="F17" s="207">
        <f>SUM($J17:$J19)</f>
        <v>0</v>
      </c>
      <c r="G17" s="208" t="e">
        <f>#REF!</f>
        <v>#REF!</v>
      </c>
      <c r="H17" s="209"/>
      <c r="I17" s="214" t="e">
        <f>G17/F17</f>
        <v>#REF!</v>
      </c>
      <c r="J17" s="109">
        <f>$D17</f>
        <v>0</v>
      </c>
      <c r="K17" s="103"/>
      <c r="L17" s="103"/>
    </row>
    <row r="18" spans="1:12" ht="15.75" customHeight="1">
      <c r="D18" s="103"/>
      <c r="E18" s="104" t="s">
        <v>11</v>
      </c>
      <c r="F18" s="207"/>
      <c r="G18" s="210"/>
      <c r="H18" s="211"/>
      <c r="I18" s="214"/>
      <c r="J18" s="109">
        <f>ROUNDDOWN(K18/$K$6,2)</f>
        <v>0</v>
      </c>
      <c r="K18" s="103">
        <f>$D18</f>
        <v>0</v>
      </c>
      <c r="L18" s="103"/>
    </row>
    <row r="19" spans="1:12" ht="15.75" customHeight="1">
      <c r="D19" s="112"/>
      <c r="E19" s="104" t="s">
        <v>5</v>
      </c>
      <c r="F19" s="207"/>
      <c r="G19" s="212"/>
      <c r="H19" s="213"/>
      <c r="I19" s="214"/>
      <c r="J19" s="111">
        <f>ROUNDDOWN(L19/$K$4,0)</f>
        <v>0</v>
      </c>
      <c r="K19" s="112"/>
      <c r="L19" s="110">
        <f>$D19</f>
        <v>0</v>
      </c>
    </row>
    <row r="20" spans="1:12" ht="15.75" customHeight="1">
      <c r="A20" s="94" t="s">
        <v>21</v>
      </c>
      <c r="C20" s="94" t="s">
        <v>22</v>
      </c>
      <c r="D20" s="103"/>
      <c r="E20" s="104" t="s">
        <v>16</v>
      </c>
      <c r="F20" s="207">
        <f>SUM($J20:$J22)</f>
        <v>0</v>
      </c>
      <c r="G20" s="208" t="e">
        <f>#REF!</f>
        <v>#REF!</v>
      </c>
      <c r="H20" s="209"/>
      <c r="I20" s="214" t="e">
        <f>G20/F20</f>
        <v>#REF!</v>
      </c>
      <c r="J20" s="109">
        <f>$D20</f>
        <v>0</v>
      </c>
      <c r="K20" s="103"/>
      <c r="L20" s="103"/>
    </row>
    <row r="21" spans="1:12" ht="15.75" customHeight="1">
      <c r="D21" s="103"/>
      <c r="E21" s="104" t="s">
        <v>11</v>
      </c>
      <c r="F21" s="207"/>
      <c r="G21" s="210"/>
      <c r="H21" s="211"/>
      <c r="I21" s="214"/>
      <c r="J21" s="109">
        <f>ROUNDDOWN(K21/$K$6,2)</f>
        <v>0</v>
      </c>
      <c r="K21" s="103">
        <f>$D21</f>
        <v>0</v>
      </c>
      <c r="L21" s="103"/>
    </row>
    <row r="22" spans="1:12" ht="15.75" customHeight="1">
      <c r="D22" s="110"/>
      <c r="E22" s="104" t="s">
        <v>23</v>
      </c>
      <c r="F22" s="207"/>
      <c r="G22" s="212"/>
      <c r="H22" s="213"/>
      <c r="I22" s="214"/>
      <c r="J22" s="111">
        <f>ROUNDDOWN(L22/$K$4,0)</f>
        <v>0</v>
      </c>
      <c r="K22" s="110"/>
      <c r="L22" s="110">
        <f>$D22</f>
        <v>0</v>
      </c>
    </row>
    <row r="23" spans="1:12" ht="15.75" customHeight="1">
      <c r="C23" s="94" t="s">
        <v>24</v>
      </c>
      <c r="D23" s="103"/>
      <c r="E23" s="104" t="s">
        <v>16</v>
      </c>
      <c r="F23" s="207">
        <f>SUM($J23:$J24)</f>
        <v>0</v>
      </c>
      <c r="G23" s="208" t="e">
        <f>#REF!</f>
        <v>#REF!</v>
      </c>
      <c r="H23" s="209"/>
      <c r="I23" s="214" t="e">
        <f>G23/F23</f>
        <v>#REF!</v>
      </c>
      <c r="J23" s="109">
        <f>$D23</f>
        <v>0</v>
      </c>
      <c r="K23" s="103"/>
      <c r="L23" s="103"/>
    </row>
    <row r="24" spans="1:12" ht="15.75" customHeight="1">
      <c r="D24" s="103"/>
      <c r="E24" s="104" t="s">
        <v>11</v>
      </c>
      <c r="F24" s="207"/>
      <c r="G24" s="212"/>
      <c r="H24" s="213"/>
      <c r="I24" s="214"/>
      <c r="J24" s="109">
        <f>ROUNDDOWN(K24/$K$6,2)</f>
        <v>0</v>
      </c>
      <c r="K24" s="103">
        <f>$D24</f>
        <v>0</v>
      </c>
      <c r="L24" s="103"/>
    </row>
    <row r="25" spans="1:12" ht="15.75" customHeight="1">
      <c r="C25" s="94" t="s">
        <v>25</v>
      </c>
      <c r="D25" s="103"/>
      <c r="E25" s="104" t="s">
        <v>16</v>
      </c>
      <c r="F25" s="207">
        <f>SUM($J25:$J26)</f>
        <v>0</v>
      </c>
      <c r="G25" s="208" t="e">
        <f>#REF!</f>
        <v>#REF!</v>
      </c>
      <c r="H25" s="209"/>
      <c r="I25" s="214" t="e">
        <f>G25/F25</f>
        <v>#REF!</v>
      </c>
      <c r="J25" s="109">
        <f>$D25</f>
        <v>0</v>
      </c>
      <c r="K25" s="103"/>
      <c r="L25" s="103"/>
    </row>
    <row r="26" spans="1:12" ht="15.75" customHeight="1">
      <c r="D26" s="103"/>
      <c r="E26" s="104" t="s">
        <v>11</v>
      </c>
      <c r="F26" s="207"/>
      <c r="G26" s="212"/>
      <c r="H26" s="213"/>
      <c r="I26" s="214"/>
      <c r="J26" s="109">
        <f>ROUNDDOWN(K26/$K$6,2)</f>
        <v>0</v>
      </c>
      <c r="K26" s="103">
        <f>$D26</f>
        <v>0</v>
      </c>
      <c r="L26" s="103"/>
    </row>
    <row r="27" spans="1:12" ht="15.75" customHeight="1">
      <c r="C27" s="94" t="s">
        <v>26</v>
      </c>
      <c r="D27" s="103"/>
      <c r="E27" s="104" t="s">
        <v>16</v>
      </c>
      <c r="F27" s="207">
        <f>SUM($J27:$J28)</f>
        <v>0</v>
      </c>
      <c r="G27" s="208" t="e">
        <f>#REF!</f>
        <v>#REF!</v>
      </c>
      <c r="H27" s="209"/>
      <c r="I27" s="214" t="e">
        <f>G27/F27</f>
        <v>#REF!</v>
      </c>
      <c r="J27" s="109">
        <f>$D27</f>
        <v>0</v>
      </c>
      <c r="K27" s="103"/>
      <c r="L27" s="103"/>
    </row>
    <row r="28" spans="1:12" ht="15.75" customHeight="1">
      <c r="D28" s="103"/>
      <c r="E28" s="104" t="s">
        <v>11</v>
      </c>
      <c r="F28" s="207"/>
      <c r="G28" s="212"/>
      <c r="H28" s="213"/>
      <c r="I28" s="214"/>
      <c r="J28" s="109">
        <f>ROUNDDOWN(K28/$K$6,2)</f>
        <v>0</v>
      </c>
      <c r="K28" s="103">
        <f>$D28</f>
        <v>0</v>
      </c>
      <c r="L28" s="103"/>
    </row>
    <row r="29" spans="1:12" ht="15.75" customHeight="1">
      <c r="C29" s="94" t="s">
        <v>27</v>
      </c>
      <c r="D29" s="103"/>
      <c r="E29" s="104" t="s">
        <v>16</v>
      </c>
      <c r="F29" s="207">
        <f>SUM($J29:$J30)</f>
        <v>0</v>
      </c>
      <c r="G29" s="208" t="e">
        <f>#REF!</f>
        <v>#REF!</v>
      </c>
      <c r="H29" s="209"/>
      <c r="I29" s="214" t="e">
        <f>G29/F29</f>
        <v>#REF!</v>
      </c>
      <c r="J29" s="109">
        <f>$D29</f>
        <v>0</v>
      </c>
      <c r="K29" s="103"/>
      <c r="L29" s="103"/>
    </row>
    <row r="30" spans="1:12" ht="15.75" customHeight="1">
      <c r="D30" s="103"/>
      <c r="E30" s="104" t="s">
        <v>11</v>
      </c>
      <c r="F30" s="207"/>
      <c r="G30" s="212"/>
      <c r="H30" s="213"/>
      <c r="I30" s="214"/>
      <c r="J30" s="109">
        <f>ROUNDDOWN(K30/$K$6,2)</f>
        <v>0</v>
      </c>
      <c r="K30" s="103">
        <f>$D30</f>
        <v>0</v>
      </c>
      <c r="L30" s="103"/>
    </row>
    <row r="31" spans="1:12" ht="15.75" customHeight="1">
      <c r="C31" s="94" t="s">
        <v>28</v>
      </c>
      <c r="D31" s="103"/>
      <c r="E31" s="104" t="s">
        <v>16</v>
      </c>
      <c r="F31" s="223">
        <f>SUM($J31:$J32)</f>
        <v>0</v>
      </c>
      <c r="G31" s="208" t="e">
        <f>#REF!</f>
        <v>#REF!</v>
      </c>
      <c r="H31" s="209"/>
      <c r="I31" s="214" t="e">
        <f>G31/F31</f>
        <v>#REF!</v>
      </c>
      <c r="J31" s="109">
        <f>$D31</f>
        <v>0</v>
      </c>
      <c r="K31" s="103"/>
      <c r="L31" s="103"/>
    </row>
    <row r="32" spans="1:12" ht="15.75" customHeight="1">
      <c r="D32" s="103"/>
      <c r="E32" s="104" t="s">
        <v>11</v>
      </c>
      <c r="F32" s="224"/>
      <c r="G32" s="212"/>
      <c r="H32" s="213"/>
      <c r="I32" s="214"/>
      <c r="J32" s="109">
        <f>ROUNDDOWN(K32/$K$6,2)</f>
        <v>0</v>
      </c>
      <c r="K32" s="103">
        <f>$D32</f>
        <v>0</v>
      </c>
      <c r="L32" s="103"/>
    </row>
    <row r="33" spans="1:12" ht="15.75" customHeight="1">
      <c r="C33" s="94" t="s">
        <v>29</v>
      </c>
      <c r="D33" s="103"/>
      <c r="E33" s="104" t="s">
        <v>16</v>
      </c>
      <c r="F33" s="207">
        <f>SUM($J33:$J34)</f>
        <v>0</v>
      </c>
      <c r="G33" s="208" t="e">
        <f>#REF!</f>
        <v>#REF!</v>
      </c>
      <c r="H33" s="209"/>
      <c r="I33" s="214" t="e">
        <f>G33/F33</f>
        <v>#REF!</v>
      </c>
      <c r="J33" s="109">
        <f>$D33</f>
        <v>0</v>
      </c>
      <c r="K33" s="103"/>
      <c r="L33" s="103"/>
    </row>
    <row r="34" spans="1:12" ht="15.75" customHeight="1">
      <c r="D34" s="103"/>
      <c r="E34" s="104" t="s">
        <v>11</v>
      </c>
      <c r="F34" s="207"/>
      <c r="G34" s="212"/>
      <c r="H34" s="213"/>
      <c r="I34" s="214"/>
      <c r="J34" s="109">
        <f>ROUNDDOWN(K34/$K$6,2)</f>
        <v>0</v>
      </c>
      <c r="K34" s="103">
        <f>$D34</f>
        <v>0</v>
      </c>
      <c r="L34" s="103"/>
    </row>
    <row r="35" spans="1:12" ht="15.75" customHeight="1">
      <c r="C35" s="94" t="s">
        <v>30</v>
      </c>
      <c r="D35" s="103"/>
      <c r="E35" s="104" t="s">
        <v>16</v>
      </c>
      <c r="F35" s="207">
        <f>SUM($J35:$J36)</f>
        <v>0</v>
      </c>
      <c r="G35" s="208" t="e">
        <f>#REF!</f>
        <v>#REF!</v>
      </c>
      <c r="H35" s="209"/>
      <c r="I35" s="214" t="e">
        <f>G35/F35</f>
        <v>#REF!</v>
      </c>
      <c r="J35" s="109">
        <f>$D35</f>
        <v>0</v>
      </c>
      <c r="K35" s="103"/>
      <c r="L35" s="103"/>
    </row>
    <row r="36" spans="1:12" ht="15.75" customHeight="1">
      <c r="D36" s="103"/>
      <c r="E36" s="104" t="s">
        <v>11</v>
      </c>
      <c r="F36" s="207"/>
      <c r="G36" s="212"/>
      <c r="H36" s="213"/>
      <c r="I36" s="214"/>
      <c r="J36" s="109">
        <f>ROUNDDOWN(K36/$K$6,2)</f>
        <v>0</v>
      </c>
      <c r="K36" s="103">
        <f>$D36</f>
        <v>0</v>
      </c>
      <c r="L36" s="103"/>
    </row>
    <row r="37" spans="1:12" ht="15.75" customHeight="1">
      <c r="C37" s="94" t="s">
        <v>31</v>
      </c>
      <c r="D37" s="103"/>
      <c r="E37" s="104" t="s">
        <v>16</v>
      </c>
      <c r="F37" s="207">
        <f>SUM($J37:$J39)</f>
        <v>0</v>
      </c>
      <c r="G37" s="208" t="e">
        <f>#REF!</f>
        <v>#REF!</v>
      </c>
      <c r="H37" s="209"/>
      <c r="I37" s="214" t="e">
        <f>G37/F37</f>
        <v>#REF!</v>
      </c>
      <c r="J37" s="109">
        <f>$D37</f>
        <v>0</v>
      </c>
      <c r="K37" s="103"/>
      <c r="L37" s="103"/>
    </row>
    <row r="38" spans="1:12" ht="15.75" customHeight="1">
      <c r="D38" s="103"/>
      <c r="E38" s="104" t="s">
        <v>11</v>
      </c>
      <c r="F38" s="207"/>
      <c r="G38" s="210"/>
      <c r="H38" s="211"/>
      <c r="I38" s="214"/>
      <c r="J38" s="109">
        <f>ROUNDDOWN(K38/$K$6,2)</f>
        <v>0</v>
      </c>
      <c r="K38" s="103">
        <f>$D38</f>
        <v>0</v>
      </c>
      <c r="L38" s="103"/>
    </row>
    <row r="39" spans="1:12" ht="15.75" customHeight="1">
      <c r="D39" s="110"/>
      <c r="E39" s="104" t="s">
        <v>5</v>
      </c>
      <c r="F39" s="207"/>
      <c r="G39" s="212"/>
      <c r="H39" s="213"/>
      <c r="I39" s="214"/>
      <c r="J39" s="111">
        <f>ROUNDDOWN(L39/$K$4,0)</f>
        <v>0</v>
      </c>
      <c r="K39" s="110"/>
      <c r="L39" s="110">
        <f>$D39</f>
        <v>0</v>
      </c>
    </row>
    <row r="40" spans="1:12" ht="6.75" customHeight="1">
      <c r="D40" s="113"/>
      <c r="E40" s="114"/>
      <c r="F40" s="113"/>
      <c r="G40" s="113"/>
      <c r="H40" s="113"/>
      <c r="I40" s="115"/>
      <c r="J40" s="113"/>
      <c r="K40" s="113"/>
      <c r="L40" s="113"/>
    </row>
    <row r="41" spans="1:12" ht="15.75" customHeight="1">
      <c r="A41" s="94" t="s">
        <v>32</v>
      </c>
      <c r="D41" s="103"/>
      <c r="E41" s="104" t="s">
        <v>11</v>
      </c>
      <c r="F41" s="116">
        <f>SUM($J41)</f>
        <v>0</v>
      </c>
      <c r="G41" s="221" t="e">
        <f>#REF!</f>
        <v>#REF!</v>
      </c>
      <c r="H41" s="222"/>
      <c r="I41" s="105" t="e">
        <f>G41/F41</f>
        <v>#REF!</v>
      </c>
      <c r="J41" s="109">
        <f>ROUNDDOWN(K41/$K$6,2)</f>
        <v>0</v>
      </c>
      <c r="K41" s="103">
        <f>$D41</f>
        <v>0</v>
      </c>
      <c r="L41" s="103"/>
    </row>
    <row r="42" spans="1:12" ht="6.75" customHeight="1">
      <c r="D42" s="113"/>
      <c r="E42" s="114"/>
      <c r="F42" s="113"/>
      <c r="G42" s="113"/>
      <c r="H42" s="113"/>
      <c r="I42" s="115"/>
      <c r="J42" s="113"/>
      <c r="K42" s="113"/>
      <c r="L42" s="113"/>
    </row>
    <row r="43" spans="1:12" ht="15.75" customHeight="1">
      <c r="A43" s="94" t="s">
        <v>33</v>
      </c>
      <c r="D43" s="103"/>
      <c r="E43" s="104" t="s">
        <v>11</v>
      </c>
      <c r="F43" s="103">
        <f>SUM($J43)</f>
        <v>0</v>
      </c>
      <c r="G43" s="221" t="e">
        <f>#REF!</f>
        <v>#REF!</v>
      </c>
      <c r="H43" s="222"/>
      <c r="I43" s="105" t="e">
        <f>G43/F43</f>
        <v>#REF!</v>
      </c>
      <c r="J43" s="109">
        <f>ROUNDDOWN(K43/$K$6,2)</f>
        <v>0</v>
      </c>
      <c r="K43" s="103">
        <f>$D43</f>
        <v>0</v>
      </c>
      <c r="L43" s="103"/>
    </row>
    <row r="44" spans="1:12" ht="6.75" customHeight="1">
      <c r="D44" s="117"/>
      <c r="E44" s="118"/>
      <c r="F44" s="119"/>
      <c r="G44" s="119"/>
      <c r="H44" s="119"/>
      <c r="I44" s="120"/>
      <c r="J44" s="117"/>
      <c r="K44" s="117"/>
      <c r="L44" s="117"/>
    </row>
    <row r="45" spans="1:12" ht="15.75" customHeight="1">
      <c r="A45" s="94" t="s">
        <v>34</v>
      </c>
      <c r="D45" s="121"/>
      <c r="E45" s="122"/>
      <c r="F45" s="123"/>
      <c r="G45" s="123"/>
      <c r="H45" s="121"/>
      <c r="I45" s="124"/>
      <c r="J45" s="121"/>
      <c r="K45" s="121"/>
      <c r="L45" s="121"/>
    </row>
    <row r="46" spans="1:12" ht="15.75" customHeight="1">
      <c r="A46" s="94" t="s">
        <v>35</v>
      </c>
      <c r="C46" s="94" t="s">
        <v>36</v>
      </c>
      <c r="D46" s="110"/>
      <c r="E46" s="104" t="s">
        <v>5</v>
      </c>
      <c r="F46" s="116">
        <f t="shared" ref="F46:F51" si="0">SUM($J46)</f>
        <v>0</v>
      </c>
      <c r="G46" s="221" t="e">
        <f>#REF!</f>
        <v>#REF!</v>
      </c>
      <c r="H46" s="222"/>
      <c r="I46" s="105" t="e">
        <f t="shared" ref="I46:I51" si="1">G46/F46</f>
        <v>#REF!</v>
      </c>
      <c r="J46" s="111">
        <f>ROUNDDOWN(L46/$K$4,0)</f>
        <v>0</v>
      </c>
      <c r="K46" s="110"/>
      <c r="L46" s="110">
        <f>$D46</f>
        <v>0</v>
      </c>
    </row>
    <row r="47" spans="1:12" ht="15.75" customHeight="1">
      <c r="C47" s="94" t="s">
        <v>37</v>
      </c>
      <c r="D47" s="110"/>
      <c r="E47" s="104" t="s">
        <v>5</v>
      </c>
      <c r="F47" s="116">
        <f t="shared" si="0"/>
        <v>0</v>
      </c>
      <c r="G47" s="221" t="e">
        <f>#REF!</f>
        <v>#REF!</v>
      </c>
      <c r="H47" s="222"/>
      <c r="I47" s="105" t="e">
        <f t="shared" si="1"/>
        <v>#REF!</v>
      </c>
      <c r="J47" s="111">
        <f>ROUNDDOWN(L47/$K$4,0)</f>
        <v>0</v>
      </c>
      <c r="K47" s="110"/>
      <c r="L47" s="110">
        <f>$D47</f>
        <v>0</v>
      </c>
    </row>
    <row r="48" spans="1:12" ht="15.75" customHeight="1">
      <c r="C48" s="94" t="s">
        <v>38</v>
      </c>
      <c r="D48" s="110"/>
      <c r="E48" s="104" t="s">
        <v>5</v>
      </c>
      <c r="F48" s="116">
        <f t="shared" si="0"/>
        <v>0</v>
      </c>
      <c r="G48" s="221" t="e">
        <f>#REF!</f>
        <v>#REF!</v>
      </c>
      <c r="H48" s="222"/>
      <c r="I48" s="105" t="e">
        <f t="shared" si="1"/>
        <v>#REF!</v>
      </c>
      <c r="J48" s="111">
        <f>ROUNDDOWN(L48/$K$4,0)</f>
        <v>0</v>
      </c>
      <c r="K48" s="110"/>
      <c r="L48" s="110">
        <f>$D48</f>
        <v>0</v>
      </c>
    </row>
    <row r="49" spans="1:13" ht="15.75" customHeight="1">
      <c r="C49" s="94" t="s">
        <v>39</v>
      </c>
      <c r="D49" s="110"/>
      <c r="E49" s="104" t="s">
        <v>5</v>
      </c>
      <c r="F49" s="116">
        <f t="shared" si="0"/>
        <v>0</v>
      </c>
      <c r="G49" s="221" t="e">
        <f>#REF!</f>
        <v>#REF!</v>
      </c>
      <c r="H49" s="222"/>
      <c r="I49" s="105" t="e">
        <f t="shared" si="1"/>
        <v>#REF!</v>
      </c>
      <c r="J49" s="111">
        <f>ROUNDDOWN(L49/$K$4,0)</f>
        <v>0</v>
      </c>
      <c r="K49" s="110"/>
      <c r="L49" s="110">
        <f>$D49</f>
        <v>0</v>
      </c>
    </row>
    <row r="50" spans="1:13" ht="15.75" customHeight="1">
      <c r="C50" s="94" t="s">
        <v>40</v>
      </c>
      <c r="D50" s="110"/>
      <c r="E50" s="104" t="s">
        <v>5</v>
      </c>
      <c r="F50" s="116">
        <f t="shared" si="0"/>
        <v>0</v>
      </c>
      <c r="G50" s="221" t="e">
        <f>#REF!</f>
        <v>#REF!</v>
      </c>
      <c r="H50" s="222"/>
      <c r="I50" s="105" t="e">
        <f t="shared" si="1"/>
        <v>#REF!</v>
      </c>
      <c r="J50" s="111">
        <f>ROUNDDOWN(L50/$K$4,0)</f>
        <v>0</v>
      </c>
      <c r="K50" s="110"/>
      <c r="L50" s="110">
        <f>$D50</f>
        <v>0</v>
      </c>
    </row>
    <row r="51" spans="1:13" ht="15.75" customHeight="1">
      <c r="A51" s="217" t="s">
        <v>41</v>
      </c>
      <c r="B51" s="217"/>
      <c r="C51" s="217"/>
      <c r="D51" s="103"/>
      <c r="E51" s="104" t="s">
        <v>16</v>
      </c>
      <c r="F51" s="116">
        <f t="shared" si="0"/>
        <v>0</v>
      </c>
      <c r="G51" s="221" t="e">
        <f>#REF!</f>
        <v>#REF!</v>
      </c>
      <c r="H51" s="222"/>
      <c r="I51" s="105" t="e">
        <f t="shared" si="1"/>
        <v>#REF!</v>
      </c>
      <c r="J51" s="109">
        <f>D51</f>
        <v>0</v>
      </c>
      <c r="K51" s="103"/>
      <c r="L51" s="103"/>
    </row>
    <row r="52" spans="1:13" ht="6.75" customHeight="1">
      <c r="D52" s="125"/>
      <c r="E52" s="114"/>
      <c r="F52" s="113"/>
      <c r="G52" s="113"/>
      <c r="H52" s="113"/>
      <c r="I52" s="115"/>
      <c r="J52" s="125"/>
      <c r="K52" s="125"/>
      <c r="L52" s="125"/>
    </row>
    <row r="53" spans="1:13" ht="15.75" customHeight="1">
      <c r="A53" s="94" t="s">
        <v>42</v>
      </c>
      <c r="D53" s="103"/>
      <c r="E53" s="104" t="s">
        <v>16</v>
      </c>
      <c r="F53" s="207">
        <f>SUM($J53:$J55)</f>
        <v>0</v>
      </c>
      <c r="G53" s="208" t="e">
        <f>#REF!</f>
        <v>#REF!</v>
      </c>
      <c r="H53" s="209"/>
      <c r="I53" s="214" t="e">
        <f>G53/F53</f>
        <v>#REF!</v>
      </c>
      <c r="J53" s="109">
        <f>$D53</f>
        <v>0</v>
      </c>
      <c r="K53" s="103"/>
      <c r="L53" s="103"/>
    </row>
    <row r="54" spans="1:13" ht="15.75" customHeight="1">
      <c r="D54" s="103"/>
      <c r="E54" s="104" t="s">
        <v>11</v>
      </c>
      <c r="F54" s="207"/>
      <c r="G54" s="210"/>
      <c r="H54" s="211"/>
      <c r="I54" s="214"/>
      <c r="J54" s="109">
        <f>ROUNDDOWN(K54/$K$6,2)</f>
        <v>0</v>
      </c>
      <c r="K54" s="103">
        <f>$D54</f>
        <v>0</v>
      </c>
      <c r="L54" s="103"/>
    </row>
    <row r="55" spans="1:13" ht="15.75" customHeight="1">
      <c r="D55" s="110"/>
      <c r="E55" s="104" t="s">
        <v>5</v>
      </c>
      <c r="F55" s="207"/>
      <c r="G55" s="212"/>
      <c r="H55" s="213"/>
      <c r="I55" s="214"/>
      <c r="J55" s="111">
        <f>ROUNDDOWN(L55/$K$4,0)</f>
        <v>0</v>
      </c>
      <c r="K55" s="110"/>
      <c r="L55" s="110">
        <f>$D55</f>
        <v>0</v>
      </c>
    </row>
    <row r="56" spans="1:13" ht="6.75" customHeight="1">
      <c r="C56" s="171"/>
      <c r="D56" s="119"/>
      <c r="E56" s="118"/>
      <c r="F56" s="119"/>
      <c r="G56" s="119"/>
      <c r="H56" s="119"/>
      <c r="I56" s="120"/>
      <c r="J56" s="119"/>
      <c r="K56" s="119"/>
      <c r="L56" s="119"/>
    </row>
    <row r="57" spans="1:13" ht="15.75" customHeight="1">
      <c r="A57" s="94" t="s">
        <v>43</v>
      </c>
      <c r="D57" s="123"/>
      <c r="E57" s="122"/>
      <c r="F57" s="123"/>
      <c r="G57" s="123"/>
      <c r="H57" s="123"/>
      <c r="I57" s="124"/>
      <c r="J57" s="123"/>
      <c r="K57" s="123"/>
      <c r="L57" s="123"/>
    </row>
    <row r="58" spans="1:13" ht="15.75" customHeight="1">
      <c r="A58" s="94" t="s">
        <v>44</v>
      </c>
      <c r="D58" s="103"/>
      <c r="E58" s="104" t="s">
        <v>16</v>
      </c>
      <c r="F58" s="207">
        <f>SUM($J58:$J60)</f>
        <v>0</v>
      </c>
      <c r="G58" s="208" t="e">
        <f>#REF!+#REF!</f>
        <v>#REF!</v>
      </c>
      <c r="H58" s="209"/>
      <c r="I58" s="214" t="e">
        <f>G58/F58</f>
        <v>#REF!</v>
      </c>
      <c r="J58" s="109">
        <f>$D58</f>
        <v>0</v>
      </c>
      <c r="K58" s="103"/>
      <c r="L58" s="103"/>
    </row>
    <row r="59" spans="1:13" ht="15.75" customHeight="1">
      <c r="D59" s="103"/>
      <c r="E59" s="104" t="s">
        <v>11</v>
      </c>
      <c r="F59" s="207"/>
      <c r="G59" s="210"/>
      <c r="H59" s="211"/>
      <c r="I59" s="214"/>
      <c r="J59" s="109">
        <f>ROUNDDOWN(K59/$K$6,2)</f>
        <v>0</v>
      </c>
      <c r="K59" s="103">
        <f>$D59</f>
        <v>0</v>
      </c>
      <c r="L59" s="103"/>
    </row>
    <row r="60" spans="1:13" ht="15.75" customHeight="1">
      <c r="A60" s="94" t="s">
        <v>45</v>
      </c>
      <c r="D60" s="110"/>
      <c r="E60" s="104" t="s">
        <v>5</v>
      </c>
      <c r="F60" s="207"/>
      <c r="G60" s="212"/>
      <c r="H60" s="213"/>
      <c r="I60" s="214"/>
      <c r="J60" s="111">
        <f>ROUNDDOWN(L60/$K$4,0)</f>
        <v>0</v>
      </c>
      <c r="K60" s="110"/>
      <c r="L60" s="110">
        <f>$D60</f>
        <v>0</v>
      </c>
    </row>
    <row r="61" spans="1:13" ht="6.75" customHeight="1">
      <c r="D61" s="126"/>
      <c r="E61" s="118"/>
      <c r="F61" s="172"/>
      <c r="G61" s="172"/>
      <c r="H61" s="172"/>
      <c r="I61" s="127"/>
      <c r="J61" s="128"/>
      <c r="K61" s="128"/>
      <c r="L61" s="128"/>
    </row>
    <row r="62" spans="1:13" ht="15.75" customHeight="1">
      <c r="A62" s="94" t="s">
        <v>46</v>
      </c>
      <c r="D62" s="173" t="s">
        <v>47</v>
      </c>
      <c r="E62" s="129"/>
      <c r="F62" s="108" t="s">
        <v>48</v>
      </c>
      <c r="G62" s="225" t="s">
        <v>49</v>
      </c>
      <c r="H62" s="226"/>
      <c r="I62" s="105" t="s">
        <v>50</v>
      </c>
      <c r="K62" s="128"/>
      <c r="L62" s="128"/>
      <c r="M62" s="128"/>
    </row>
    <row r="63" spans="1:13" ht="15.75" customHeight="1">
      <c r="A63" s="94" t="s">
        <v>47</v>
      </c>
      <c r="D63" s="173" t="s">
        <v>47</v>
      </c>
      <c r="E63" s="130"/>
      <c r="F63" s="108">
        <f>D74</f>
        <v>0</v>
      </c>
      <c r="G63" s="131" t="s">
        <v>51</v>
      </c>
      <c r="H63" s="132">
        <f>SUM(H8:H60)</f>
        <v>0</v>
      </c>
      <c r="I63" s="105" t="e">
        <f>H63/F63</f>
        <v>#DIV/0!</v>
      </c>
      <c r="K63" s="128"/>
      <c r="L63" s="128"/>
      <c r="M63" s="128"/>
    </row>
    <row r="64" spans="1:13" ht="15.75" customHeight="1">
      <c r="D64" s="173"/>
      <c r="E64" s="98"/>
      <c r="F64" s="133"/>
      <c r="G64" s="205" t="s">
        <v>52</v>
      </c>
      <c r="H64" s="132">
        <f>F63-H63</f>
        <v>0</v>
      </c>
      <c r="I64" s="105"/>
      <c r="K64" s="128"/>
      <c r="L64" s="128"/>
      <c r="M64" s="128"/>
    </row>
    <row r="65" spans="1:13" ht="15.75" customHeight="1">
      <c r="A65" s="94" t="s">
        <v>47</v>
      </c>
      <c r="D65" s="173"/>
      <c r="E65" s="98"/>
      <c r="F65" s="135"/>
      <c r="G65" s="205" t="s">
        <v>53</v>
      </c>
      <c r="H65" s="132">
        <v>0</v>
      </c>
      <c r="I65" s="134"/>
      <c r="K65" s="128"/>
      <c r="L65" s="128"/>
      <c r="M65" s="128"/>
    </row>
    <row r="66" spans="1:13" ht="15.75" customHeight="1" thickBot="1">
      <c r="D66" s="173"/>
      <c r="E66" s="98"/>
      <c r="F66" s="135"/>
      <c r="G66" s="205" t="s">
        <v>54</v>
      </c>
      <c r="H66" s="132">
        <f>H65+H64</f>
        <v>0</v>
      </c>
      <c r="I66" s="136"/>
      <c r="K66" s="128"/>
      <c r="L66" s="128"/>
      <c r="M66" s="128"/>
    </row>
    <row r="67" spans="1:13" ht="6.75" customHeight="1" thickBot="1">
      <c r="D67" s="173"/>
      <c r="F67" s="172"/>
      <c r="G67" s="172"/>
      <c r="H67" s="172"/>
      <c r="I67" s="174"/>
      <c r="J67" s="128"/>
      <c r="K67" s="128"/>
      <c r="L67" s="128"/>
    </row>
    <row r="68" spans="1:13" ht="18" customHeight="1" thickBot="1">
      <c r="B68" s="144" t="s">
        <v>55</v>
      </c>
      <c r="C68" s="143"/>
      <c r="D68" s="145"/>
      <c r="E68" s="175" t="s">
        <v>56</v>
      </c>
      <c r="F68" s="94"/>
      <c r="G68" s="94"/>
      <c r="H68" s="176" t="s">
        <v>57</v>
      </c>
      <c r="I68" s="174" t="e">
        <f>AVERAGE(I9:I61)</f>
        <v>#REF!</v>
      </c>
      <c r="J68" s="95"/>
      <c r="K68" s="95"/>
      <c r="L68" s="95"/>
    </row>
    <row r="69" spans="1:13" ht="18" customHeight="1">
      <c r="B69" s="146" t="s">
        <v>58</v>
      </c>
      <c r="C69" s="98"/>
      <c r="E69" s="177" t="s">
        <v>11</v>
      </c>
      <c r="F69" s="178"/>
      <c r="G69" s="178"/>
      <c r="I69" s="94"/>
      <c r="J69" s="128"/>
      <c r="K69" s="128"/>
      <c r="L69" s="128"/>
    </row>
    <row r="70" spans="1:13" ht="18" customHeight="1">
      <c r="B70" s="146" t="s">
        <v>59</v>
      </c>
      <c r="C70" s="169" t="s">
        <v>60</v>
      </c>
      <c r="D70" s="137"/>
      <c r="E70" s="177" t="s">
        <v>61</v>
      </c>
      <c r="F70" s="169"/>
      <c r="G70" s="169"/>
      <c r="I70" s="94"/>
      <c r="J70" s="128"/>
      <c r="K70" s="128"/>
      <c r="L70" s="128"/>
    </row>
    <row r="71" spans="1:13" ht="18" customHeight="1">
      <c r="B71" s="146" t="s">
        <v>62</v>
      </c>
      <c r="D71" s="173"/>
      <c r="E71" s="177" t="s">
        <v>5</v>
      </c>
      <c r="F71" s="94"/>
      <c r="G71" s="94"/>
      <c r="H71" s="173"/>
      <c r="I71" s="94"/>
      <c r="J71" s="128"/>
      <c r="K71" s="128"/>
      <c r="L71" s="128"/>
    </row>
    <row r="72" spans="1:13" ht="18" customHeight="1">
      <c r="B72" s="146" t="s">
        <v>59</v>
      </c>
      <c r="C72" s="169" t="s">
        <v>63</v>
      </c>
      <c r="D72" s="179"/>
      <c r="E72" s="177" t="s">
        <v>64</v>
      </c>
      <c r="F72" s="169"/>
      <c r="G72" s="169"/>
      <c r="I72" s="169"/>
      <c r="J72" s="128"/>
      <c r="K72" s="128"/>
      <c r="L72" s="128"/>
    </row>
    <row r="73" spans="1:13" ht="18" customHeight="1" thickBot="1">
      <c r="B73" s="180" t="s">
        <v>65</v>
      </c>
      <c r="C73" s="181"/>
      <c r="D73" s="152"/>
      <c r="E73" s="182" t="s">
        <v>66</v>
      </c>
      <c r="F73" s="98"/>
      <c r="G73" s="98"/>
      <c r="I73" s="169"/>
      <c r="J73" s="128"/>
      <c r="K73" s="128"/>
      <c r="L73" s="128"/>
    </row>
    <row r="74" spans="1:13" ht="18" customHeight="1">
      <c r="B74" s="227" t="s">
        <v>67</v>
      </c>
      <c r="C74" s="228"/>
      <c r="D74" s="183"/>
      <c r="E74" s="184" t="s">
        <v>16</v>
      </c>
      <c r="F74" s="229"/>
      <c r="G74" s="185"/>
      <c r="H74" s="173"/>
      <c r="I74" s="138"/>
      <c r="J74" s="128"/>
      <c r="K74" s="128"/>
      <c r="L74" s="128"/>
    </row>
    <row r="75" spans="1:13" ht="26.25" customHeight="1" thickBot="1">
      <c r="B75" s="230" t="s">
        <v>323</v>
      </c>
      <c r="C75" s="231"/>
      <c r="D75" s="139"/>
      <c r="E75" s="140" t="s">
        <v>5</v>
      </c>
      <c r="F75" s="229"/>
      <c r="G75" s="185"/>
      <c r="H75" s="172"/>
      <c r="I75" s="138"/>
      <c r="J75" s="128"/>
      <c r="K75" s="128"/>
      <c r="L75" s="128"/>
    </row>
    <row r="76" spans="1:13" ht="19.5" customHeight="1">
      <c r="D76" s="173"/>
      <c r="E76" s="98"/>
      <c r="F76" s="185"/>
      <c r="G76" s="185"/>
      <c r="H76" s="172"/>
      <c r="I76" s="141"/>
      <c r="J76" s="128"/>
      <c r="K76" s="128"/>
      <c r="L76" s="128"/>
    </row>
    <row r="77" spans="1:13" ht="19.5" customHeight="1">
      <c r="D77" s="173"/>
      <c r="E77" s="170"/>
      <c r="F77" s="91"/>
      <c r="G77" s="91"/>
      <c r="H77" s="91"/>
      <c r="I77" s="141"/>
      <c r="J77" s="128"/>
      <c r="K77" s="128"/>
      <c r="L77" s="128"/>
    </row>
    <row r="78" spans="1:13" ht="19.5" customHeight="1">
      <c r="D78" s="173"/>
      <c r="E78" s="186"/>
      <c r="F78" s="91"/>
      <c r="G78" s="91"/>
      <c r="H78" s="91"/>
      <c r="I78" s="141"/>
      <c r="J78" s="128"/>
      <c r="K78" s="128"/>
      <c r="L78" s="128"/>
    </row>
    <row r="79" spans="1:13" ht="19.5" customHeight="1">
      <c r="D79" s="95" t="s">
        <v>68</v>
      </c>
      <c r="E79" s="186"/>
      <c r="F79" s="187"/>
      <c r="G79" s="187"/>
      <c r="H79" s="187"/>
      <c r="I79" s="142"/>
    </row>
    <row r="80" spans="1:13" ht="19.5" hidden="1" customHeight="1">
      <c r="A80" s="143"/>
      <c r="B80" s="144" t="s">
        <v>55</v>
      </c>
      <c r="C80" s="143"/>
      <c r="D80" s="145">
        <f>SUM(D8,D11,D17,D20,D23,D25,D27,D31,D33,D35,D37,D53,D58)</f>
        <v>0</v>
      </c>
      <c r="E80" s="94" t="s">
        <v>69</v>
      </c>
      <c r="I80" s="142"/>
      <c r="J80" s="128"/>
      <c r="K80" s="128"/>
      <c r="L80" s="128"/>
    </row>
    <row r="81" spans="1:12" ht="19.5" hidden="1" customHeight="1">
      <c r="A81" s="98"/>
      <c r="B81" s="146" t="s">
        <v>70</v>
      </c>
      <c r="C81" s="98"/>
      <c r="D81" s="95" t="e">
        <f>SUM(D9,D12,D18,#REF!,#REF!,#REF!,#REF!,#REF!,#REF!,#REF!,#REF!,D41,D43,D54,D59)</f>
        <v>#REF!</v>
      </c>
      <c r="E81" s="94" t="s">
        <v>71</v>
      </c>
      <c r="I81" s="147"/>
    </row>
    <row r="82" spans="1:12" ht="19.5" hidden="1" customHeight="1">
      <c r="A82" s="188"/>
      <c r="B82" s="148" t="s">
        <v>59</v>
      </c>
      <c r="C82" s="189" t="s">
        <v>72</v>
      </c>
      <c r="D82" s="156">
        <v>451012.3</v>
      </c>
      <c r="E82" s="155" t="s">
        <v>73</v>
      </c>
      <c r="F82" s="156"/>
      <c r="G82" s="156"/>
      <c r="H82" s="156"/>
      <c r="I82" s="149"/>
      <c r="J82" s="150">
        <f>ROUND(H69,3)</f>
        <v>0</v>
      </c>
      <c r="K82" s="150"/>
      <c r="L82" s="150"/>
    </row>
    <row r="83" spans="1:12" ht="19.5" hidden="1" customHeight="1">
      <c r="B83" s="146" t="s">
        <v>62</v>
      </c>
      <c r="D83" s="173" t="e">
        <f>SUM(D10,D13,D19,D22,D39,D46,#REF!,D47,D48,D49,D50,D55,D60)</f>
        <v>#REF!</v>
      </c>
      <c r="E83" s="94" t="s">
        <v>5</v>
      </c>
      <c r="I83" s="147"/>
    </row>
    <row r="84" spans="1:12" ht="19.5" hidden="1" customHeight="1">
      <c r="A84" s="188"/>
      <c r="B84" s="148" t="s">
        <v>59</v>
      </c>
      <c r="C84" s="189" t="s">
        <v>74</v>
      </c>
      <c r="D84" s="156">
        <f>TRUNC(J84,2)</f>
        <v>0</v>
      </c>
      <c r="E84" s="155" t="s">
        <v>75</v>
      </c>
      <c r="F84" s="156"/>
      <c r="G84" s="156"/>
      <c r="H84" s="156"/>
      <c r="I84" s="151"/>
      <c r="J84" s="150">
        <f>PRODUCT(H71/109.74)</f>
        <v>0</v>
      </c>
      <c r="K84" s="150"/>
      <c r="L84" s="150"/>
    </row>
    <row r="85" spans="1:12" ht="19.5" hidden="1" customHeight="1" thickBot="1">
      <c r="A85" s="181"/>
      <c r="B85" s="180" t="s">
        <v>65</v>
      </c>
      <c r="C85" s="181"/>
      <c r="D85" s="152">
        <f>SUM(D80,D82,D84)</f>
        <v>451012.3</v>
      </c>
      <c r="E85" s="190" t="s">
        <v>76</v>
      </c>
      <c r="F85" s="191"/>
      <c r="G85" s="191"/>
      <c r="H85" s="191"/>
      <c r="I85" s="153"/>
    </row>
    <row r="86" spans="1:12" ht="24" hidden="1" customHeight="1">
      <c r="A86" s="188"/>
      <c r="B86" s="188" t="s">
        <v>77</v>
      </c>
      <c r="C86" s="232" t="s">
        <v>78</v>
      </c>
      <c r="D86" s="192">
        <f>ROUNDDOWN(D85,0)</f>
        <v>451012</v>
      </c>
      <c r="E86" s="189" t="s">
        <v>16</v>
      </c>
      <c r="F86" s="193"/>
      <c r="G86" s="193"/>
      <c r="H86" s="193"/>
      <c r="I86" s="154"/>
      <c r="J86" s="94" t="s">
        <v>79</v>
      </c>
    </row>
    <row r="87" spans="1:12" hidden="1">
      <c r="A87" s="155"/>
      <c r="B87" s="188"/>
      <c r="C87" s="232"/>
      <c r="D87" s="156"/>
      <c r="E87" s="194"/>
      <c r="F87" s="195"/>
      <c r="G87" s="195"/>
      <c r="H87" s="195"/>
    </row>
    <row r="88" spans="1:12">
      <c r="B88" s="98"/>
      <c r="C88" s="196"/>
    </row>
    <row r="89" spans="1:12">
      <c r="B89" s="169"/>
      <c r="D89" s="197"/>
    </row>
    <row r="90" spans="1:12">
      <c r="B90" s="169"/>
      <c r="D90" s="157"/>
    </row>
  </sheetData>
  <mergeCells count="67">
    <mergeCell ref="G62:H62"/>
    <mergeCell ref="B74:C74"/>
    <mergeCell ref="F74:F75"/>
    <mergeCell ref="B75:C75"/>
    <mergeCell ref="C86:C87"/>
    <mergeCell ref="F53:F55"/>
    <mergeCell ref="G53:H55"/>
    <mergeCell ref="I53:I55"/>
    <mergeCell ref="F58:F60"/>
    <mergeCell ref="G58:H60"/>
    <mergeCell ref="I58:I60"/>
    <mergeCell ref="G47:H47"/>
    <mergeCell ref="G48:H48"/>
    <mergeCell ref="G49:H49"/>
    <mergeCell ref="G50:H50"/>
    <mergeCell ref="A51:C51"/>
    <mergeCell ref="G51:H51"/>
    <mergeCell ref="G46:H46"/>
    <mergeCell ref="F33:F34"/>
    <mergeCell ref="G33:H34"/>
    <mergeCell ref="I33:I34"/>
    <mergeCell ref="F35:F36"/>
    <mergeCell ref="G35:H36"/>
    <mergeCell ref="I35:I36"/>
    <mergeCell ref="F37:F39"/>
    <mergeCell ref="G37:H39"/>
    <mergeCell ref="I37:I39"/>
    <mergeCell ref="G41:H41"/>
    <mergeCell ref="G43:H43"/>
    <mergeCell ref="F29:F30"/>
    <mergeCell ref="G29:H30"/>
    <mergeCell ref="I29:I30"/>
    <mergeCell ref="F31:F32"/>
    <mergeCell ref="G31:H32"/>
    <mergeCell ref="I31:I32"/>
    <mergeCell ref="F25:F26"/>
    <mergeCell ref="G25:H26"/>
    <mergeCell ref="I25:I26"/>
    <mergeCell ref="F27:F28"/>
    <mergeCell ref="G27:H28"/>
    <mergeCell ref="I27:I28"/>
    <mergeCell ref="F20:F22"/>
    <mergeCell ref="G20:H22"/>
    <mergeCell ref="I20:I22"/>
    <mergeCell ref="F23:F24"/>
    <mergeCell ref="G23:H24"/>
    <mergeCell ref="I23:I24"/>
    <mergeCell ref="F14:F16"/>
    <mergeCell ref="G14:H16"/>
    <mergeCell ref="I14:I16"/>
    <mergeCell ref="F17:F19"/>
    <mergeCell ref="G17:H19"/>
    <mergeCell ref="I17:I19"/>
    <mergeCell ref="F11:F13"/>
    <mergeCell ref="G11:H13"/>
    <mergeCell ref="I11:I13"/>
    <mergeCell ref="A1:E1"/>
    <mergeCell ref="A2:D2"/>
    <mergeCell ref="A3:E3"/>
    <mergeCell ref="A4:E4"/>
    <mergeCell ref="A5:E5"/>
    <mergeCell ref="D6:E6"/>
    <mergeCell ref="G6:H6"/>
    <mergeCell ref="G7:H7"/>
    <mergeCell ref="F8:F10"/>
    <mergeCell ref="G8:H10"/>
    <mergeCell ref="I8:I10"/>
  </mergeCells>
  <phoneticPr fontId="2"/>
  <pageMargins left="0.35433070866141736" right="0.19685039370078741" top="0.9055118110236221" bottom="0.31496062992125984" header="0.6692913385826772" footer="0.19685039370078741"/>
  <pageSetup paperSize="9" scale="60" firstPageNumber="104" fitToHeight="0" orientation="portrait" cellComments="asDisplayed" useFirstPageNumber="1" verticalDpi="4294967294"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A8397-A749-444F-9660-8BEB880709EC}">
  <sheetPr>
    <pageSetUpPr fitToPage="1"/>
  </sheetPr>
  <dimension ref="A1:N208"/>
  <sheetViews>
    <sheetView view="pageBreakPreview" topLeftCell="A6" zoomScaleNormal="70" zoomScaleSheetLayoutView="100" workbookViewId="0">
      <selection activeCell="C7" sqref="C7"/>
    </sheetView>
  </sheetViews>
  <sheetFormatPr defaultColWidth="11" defaultRowHeight="14"/>
  <cols>
    <col min="1" max="1" width="21.453125" style="1" customWidth="1"/>
    <col min="2" max="2" width="41.453125" style="1" customWidth="1"/>
    <col min="3" max="3" width="30.54296875" style="1" customWidth="1"/>
    <col min="4" max="4" width="11.81640625" style="1" customWidth="1"/>
    <col min="5" max="5" width="9" style="1" customWidth="1"/>
    <col min="6" max="16384" width="11" style="1"/>
  </cols>
  <sheetData>
    <row r="1" spans="1:5" ht="18" customHeight="1">
      <c r="A1" s="233" t="s">
        <v>80</v>
      </c>
      <c r="B1" s="234"/>
    </row>
    <row r="2" spans="1:5" ht="18" customHeight="1">
      <c r="A2" s="2"/>
      <c r="C2" s="2" t="s">
        <v>81</v>
      </c>
    </row>
    <row r="3" spans="1:5" ht="18" customHeight="1">
      <c r="A3" s="235" t="s">
        <v>305</v>
      </c>
      <c r="B3" s="236"/>
      <c r="C3" s="236"/>
    </row>
    <row r="4" spans="1:5" ht="11.25" customHeight="1">
      <c r="A4" s="3"/>
    </row>
    <row r="5" spans="1:5" ht="25.5" customHeight="1">
      <c r="A5" s="4" t="s">
        <v>82</v>
      </c>
      <c r="B5" s="1" t="s">
        <v>83</v>
      </c>
    </row>
    <row r="6" spans="1:5" ht="18" customHeight="1">
      <c r="A6" s="5" t="s">
        <v>84</v>
      </c>
      <c r="B6" s="6" t="s">
        <v>83</v>
      </c>
    </row>
    <row r="7" spans="1:5" ht="21" customHeight="1">
      <c r="A7" s="79" t="s">
        <v>85</v>
      </c>
      <c r="B7" s="1" t="s">
        <v>86</v>
      </c>
    </row>
    <row r="8" spans="1:5" ht="18" customHeight="1">
      <c r="A8" s="79" t="s">
        <v>87</v>
      </c>
      <c r="B8" s="1" t="s">
        <v>88</v>
      </c>
    </row>
    <row r="9" spans="1:5" ht="25.5" customHeight="1">
      <c r="A9" s="237" t="s">
        <v>89</v>
      </c>
      <c r="B9" s="238"/>
      <c r="C9" s="238"/>
    </row>
    <row r="10" spans="1:5" ht="18" customHeight="1">
      <c r="A10" s="239" t="s">
        <v>90</v>
      </c>
      <c r="B10" s="240"/>
      <c r="C10" s="240"/>
    </row>
    <row r="11" spans="1:5" ht="72.75" customHeight="1">
      <c r="A11" s="246" t="s">
        <v>91</v>
      </c>
      <c r="B11" s="247"/>
      <c r="C11" s="247"/>
      <c r="D11" s="89"/>
      <c r="E11" s="89"/>
    </row>
    <row r="12" spans="1:5" ht="14.25" customHeight="1">
      <c r="A12" s="248" t="s">
        <v>92</v>
      </c>
      <c r="B12" s="248"/>
      <c r="C12" s="248"/>
      <c r="D12" s="248"/>
      <c r="E12" s="248"/>
    </row>
    <row r="13" spans="1:5" ht="14.25" customHeight="1">
      <c r="A13" s="249" t="s">
        <v>93</v>
      </c>
      <c r="B13" s="249"/>
      <c r="C13" s="249"/>
      <c r="D13" s="249"/>
      <c r="E13" s="249"/>
    </row>
    <row r="14" spans="1:5" ht="14.25" customHeight="1">
      <c r="A14" s="245" t="s">
        <v>94</v>
      </c>
      <c r="B14" s="245"/>
      <c r="C14" s="245"/>
      <c r="D14" s="90"/>
      <c r="E14" s="90"/>
    </row>
    <row r="15" spans="1:5">
      <c r="A15" s="249" t="s">
        <v>95</v>
      </c>
      <c r="B15" s="249"/>
      <c r="C15" s="249"/>
      <c r="D15" s="249"/>
      <c r="E15" s="249"/>
    </row>
    <row r="16" spans="1:5">
      <c r="A16" s="90" t="s">
        <v>96</v>
      </c>
      <c r="B16" s="90"/>
      <c r="C16" s="90"/>
      <c r="D16" s="90"/>
      <c r="E16" s="90"/>
    </row>
    <row r="17" spans="1:4" ht="18" customHeight="1">
      <c r="A17" s="250" t="s">
        <v>97</v>
      </c>
      <c r="B17" s="247"/>
      <c r="C17" s="247"/>
    </row>
    <row r="18" spans="1:4" ht="11.25" customHeight="1">
      <c r="A18" s="3"/>
    </row>
    <row r="19" spans="1:4" ht="18" customHeight="1" thickBot="1">
      <c r="A19" s="2" t="s">
        <v>98</v>
      </c>
      <c r="B19" s="1" t="s">
        <v>99</v>
      </c>
    </row>
    <row r="20" spans="1:4" ht="18" customHeight="1" thickBot="1">
      <c r="A20" s="241" t="s">
        <v>100</v>
      </c>
      <c r="B20" s="243" t="s">
        <v>101</v>
      </c>
      <c r="C20" s="7" t="s">
        <v>102</v>
      </c>
      <c r="D20" s="256" t="s">
        <v>103</v>
      </c>
    </row>
    <row r="21" spans="1:4" ht="30.75" customHeight="1" thickBot="1">
      <c r="A21" s="242"/>
      <c r="B21" s="244"/>
      <c r="C21" s="8" t="s">
        <v>104</v>
      </c>
      <c r="D21" s="257"/>
    </row>
    <row r="22" spans="1:4" ht="16.5" customHeight="1">
      <c r="A22" s="263" t="s">
        <v>105</v>
      </c>
      <c r="B22" s="264"/>
      <c r="C22" s="87">
        <f>SUM(C23,C59,C155,C159)</f>
        <v>45440</v>
      </c>
      <c r="D22" s="9"/>
    </row>
    <row r="23" spans="1:4" ht="16.5" customHeight="1">
      <c r="A23" s="261" t="s">
        <v>106</v>
      </c>
      <c r="B23" s="262"/>
      <c r="C23" s="86">
        <f>SUM(C29,C35,C45,C58)</f>
        <v>30940</v>
      </c>
      <c r="D23" s="10"/>
    </row>
    <row r="24" spans="1:4" ht="16.5" customHeight="1">
      <c r="A24" s="258" t="s">
        <v>107</v>
      </c>
      <c r="B24" s="259"/>
      <c r="C24" s="260"/>
      <c r="D24" s="10"/>
    </row>
    <row r="25" spans="1:4" ht="16.5" customHeight="1">
      <c r="A25" s="11">
        <v>43261</v>
      </c>
      <c r="B25" s="12" t="s">
        <v>108</v>
      </c>
      <c r="C25" s="13">
        <v>12000</v>
      </c>
      <c r="D25" s="10"/>
    </row>
    <row r="26" spans="1:4" ht="16.5" customHeight="1">
      <c r="A26" s="11">
        <v>43322</v>
      </c>
      <c r="B26" s="12" t="s">
        <v>109</v>
      </c>
      <c r="C26" s="13">
        <v>12000</v>
      </c>
      <c r="D26" s="10"/>
    </row>
    <row r="27" spans="1:4" ht="16.5" customHeight="1">
      <c r="A27" s="11">
        <v>43449</v>
      </c>
      <c r="B27" s="12" t="s">
        <v>110</v>
      </c>
      <c r="C27" s="13">
        <v>1000</v>
      </c>
      <c r="D27" s="10"/>
    </row>
    <row r="28" spans="1:4" ht="16.5" customHeight="1">
      <c r="A28" s="11">
        <v>43454</v>
      </c>
      <c r="B28" s="12" t="s">
        <v>111</v>
      </c>
      <c r="C28" s="13">
        <v>1000</v>
      </c>
      <c r="D28" s="10"/>
    </row>
    <row r="29" spans="1:4" ht="16.5" customHeight="1" thickBot="1">
      <c r="A29" s="254" t="s">
        <v>112</v>
      </c>
      <c r="B29" s="255"/>
      <c r="C29" s="14">
        <f>SUM(C25:C28)</f>
        <v>26000</v>
      </c>
      <c r="D29" s="15"/>
    </row>
    <row r="30" spans="1:4" ht="16.5" customHeight="1">
      <c r="A30" s="258" t="s">
        <v>113</v>
      </c>
      <c r="B30" s="259"/>
      <c r="C30" s="260"/>
      <c r="D30" s="10"/>
    </row>
    <row r="31" spans="1:4" ht="38.25" customHeight="1">
      <c r="A31" s="11">
        <v>43232</v>
      </c>
      <c r="B31" s="12" t="s">
        <v>114</v>
      </c>
      <c r="C31" s="13">
        <v>180</v>
      </c>
      <c r="D31" s="10"/>
    </row>
    <row r="32" spans="1:4" ht="38.25" customHeight="1">
      <c r="A32" s="11">
        <v>43232</v>
      </c>
      <c r="B32" s="12" t="s">
        <v>115</v>
      </c>
      <c r="C32" s="13">
        <v>60</v>
      </c>
      <c r="D32" s="10"/>
    </row>
    <row r="33" spans="1:4" ht="38.25" customHeight="1">
      <c r="A33" s="11">
        <v>43232</v>
      </c>
      <c r="B33" s="12" t="s">
        <v>116</v>
      </c>
      <c r="C33" s="13">
        <v>50</v>
      </c>
      <c r="D33" s="10"/>
    </row>
    <row r="34" spans="1:4" ht="38.25" customHeight="1">
      <c r="A34" s="11">
        <v>43232</v>
      </c>
      <c r="B34" s="12" t="s">
        <v>117</v>
      </c>
      <c r="C34" s="13">
        <v>150</v>
      </c>
      <c r="D34" s="10"/>
    </row>
    <row r="35" spans="1:4" ht="16.5" customHeight="1" thickBot="1">
      <c r="A35" s="254" t="s">
        <v>118</v>
      </c>
      <c r="B35" s="255"/>
      <c r="C35" s="14">
        <f>SUM(C31:C34)</f>
        <v>440</v>
      </c>
      <c r="D35" s="15"/>
    </row>
    <row r="36" spans="1:4" ht="16.5" customHeight="1">
      <c r="A36" s="251" t="s">
        <v>119</v>
      </c>
      <c r="B36" s="252"/>
      <c r="C36" s="253"/>
      <c r="D36" s="9"/>
    </row>
    <row r="37" spans="1:4" ht="16.5" customHeight="1">
      <c r="A37" s="258" t="s">
        <v>120</v>
      </c>
      <c r="B37" s="259"/>
      <c r="C37" s="260"/>
      <c r="D37" s="10"/>
    </row>
    <row r="38" spans="1:4" ht="15.75" customHeight="1">
      <c r="A38" s="11"/>
      <c r="B38" s="12"/>
      <c r="C38" s="13"/>
      <c r="D38" s="10"/>
    </row>
    <row r="39" spans="1:4" ht="15.75" customHeight="1">
      <c r="A39" s="11"/>
      <c r="B39" s="12"/>
      <c r="C39" s="13"/>
      <c r="D39" s="10"/>
    </row>
    <row r="40" spans="1:4" ht="16.5" customHeight="1" thickBot="1">
      <c r="A40" s="254" t="s">
        <v>121</v>
      </c>
      <c r="B40" s="255"/>
      <c r="C40" s="14">
        <f>SUM(C38:C39)</f>
        <v>0</v>
      </c>
      <c r="D40" s="15"/>
    </row>
    <row r="41" spans="1:4" ht="16.5" customHeight="1">
      <c r="A41" s="251" t="s">
        <v>122</v>
      </c>
      <c r="B41" s="252"/>
      <c r="C41" s="253"/>
      <c r="D41" s="9"/>
    </row>
    <row r="42" spans="1:4" ht="28.5" customHeight="1">
      <c r="A42" s="11">
        <v>43373</v>
      </c>
      <c r="B42" s="12" t="s">
        <v>123</v>
      </c>
      <c r="C42" s="13">
        <v>900</v>
      </c>
      <c r="D42" s="10"/>
    </row>
    <row r="43" spans="1:4" ht="28.5" customHeight="1">
      <c r="A43" s="11">
        <v>43524</v>
      </c>
      <c r="B43" s="12" t="s">
        <v>124</v>
      </c>
      <c r="C43" s="13">
        <v>1500</v>
      </c>
      <c r="D43" s="10"/>
    </row>
    <row r="44" spans="1:4" ht="16.5" customHeight="1" thickBot="1">
      <c r="A44" s="254" t="s">
        <v>121</v>
      </c>
      <c r="B44" s="255"/>
      <c r="C44" s="14">
        <f>SUM(C42:C43)</f>
        <v>2400</v>
      </c>
      <c r="D44" s="15"/>
    </row>
    <row r="45" spans="1:4" ht="16.5" customHeight="1" thickBot="1">
      <c r="A45" s="254" t="s">
        <v>118</v>
      </c>
      <c r="B45" s="255"/>
      <c r="C45" s="14">
        <f>SUM(C40,C44)</f>
        <v>2400</v>
      </c>
      <c r="D45" s="15"/>
    </row>
    <row r="46" spans="1:4" ht="16.5" customHeight="1">
      <c r="A46" s="251" t="s">
        <v>125</v>
      </c>
      <c r="B46" s="252"/>
      <c r="C46" s="253"/>
      <c r="D46" s="9"/>
    </row>
    <row r="47" spans="1:4" ht="16.5" customHeight="1">
      <c r="A47" s="258" t="s">
        <v>126</v>
      </c>
      <c r="B47" s="259"/>
      <c r="C47" s="260"/>
      <c r="D47" s="10"/>
    </row>
    <row r="48" spans="1:4" ht="30.75" customHeight="1">
      <c r="A48" s="11">
        <v>43359</v>
      </c>
      <c r="B48" s="12" t="s">
        <v>127</v>
      </c>
      <c r="C48" s="13">
        <v>1200</v>
      </c>
      <c r="D48" s="10"/>
    </row>
    <row r="49" spans="1:4" ht="30.75" customHeight="1">
      <c r="A49" s="11">
        <v>43359</v>
      </c>
      <c r="B49" s="12" t="s">
        <v>128</v>
      </c>
      <c r="C49" s="13">
        <v>30</v>
      </c>
      <c r="D49" s="10"/>
    </row>
    <row r="50" spans="1:4" ht="30.75" customHeight="1">
      <c r="A50" s="11">
        <v>43359</v>
      </c>
      <c r="B50" s="12" t="s">
        <v>129</v>
      </c>
      <c r="C50" s="13">
        <v>30</v>
      </c>
      <c r="D50" s="10"/>
    </row>
    <row r="51" spans="1:4" ht="30.75" customHeight="1">
      <c r="A51" s="11">
        <v>43359</v>
      </c>
      <c r="B51" s="12" t="s">
        <v>130</v>
      </c>
      <c r="C51" s="13">
        <v>200</v>
      </c>
      <c r="D51" s="10"/>
    </row>
    <row r="52" spans="1:4" ht="30.75" customHeight="1">
      <c r="A52" s="11">
        <v>43373</v>
      </c>
      <c r="B52" s="12" t="s">
        <v>131</v>
      </c>
      <c r="C52" s="13">
        <v>640</v>
      </c>
      <c r="D52" s="10"/>
    </row>
    <row r="53" spans="1:4" ht="16.5" customHeight="1" thickBot="1">
      <c r="A53" s="254" t="s">
        <v>121</v>
      </c>
      <c r="B53" s="255"/>
      <c r="C53" s="14">
        <f>SUM(C48:C52)</f>
        <v>2100</v>
      </c>
      <c r="D53" s="15"/>
    </row>
    <row r="54" spans="1:4" ht="16.5" customHeight="1">
      <c r="A54" s="251" t="s">
        <v>132</v>
      </c>
      <c r="B54" s="252"/>
      <c r="C54" s="253"/>
      <c r="D54" s="9"/>
    </row>
    <row r="55" spans="1:4" ht="16.5" customHeight="1">
      <c r="A55" s="11"/>
      <c r="B55" s="12"/>
      <c r="C55" s="13"/>
      <c r="D55" s="10"/>
    </row>
    <row r="56" spans="1:4" ht="16.5" customHeight="1">
      <c r="A56" s="80"/>
      <c r="B56" s="81"/>
      <c r="C56" s="82"/>
      <c r="D56" s="83"/>
    </row>
    <row r="57" spans="1:4" ht="16.5" customHeight="1" thickBot="1">
      <c r="A57" s="254" t="s">
        <v>121</v>
      </c>
      <c r="B57" s="255"/>
      <c r="C57" s="14">
        <f>SUM(C55:C56)</f>
        <v>0</v>
      </c>
      <c r="D57" s="15"/>
    </row>
    <row r="58" spans="1:4" ht="16.5" customHeight="1" thickBot="1">
      <c r="A58" s="265" t="s">
        <v>112</v>
      </c>
      <c r="B58" s="266"/>
      <c r="C58" s="16">
        <f>C53+C57</f>
        <v>2100</v>
      </c>
      <c r="D58" s="17"/>
    </row>
    <row r="59" spans="1:4" ht="16.5" customHeight="1">
      <c r="A59" s="263" t="s">
        <v>21</v>
      </c>
      <c r="B59" s="264"/>
      <c r="C59" s="87">
        <f>SUM(C63,C67,C77,C91,C95,C113,C123,C137,C151)</f>
        <v>14500</v>
      </c>
      <c r="D59" s="9"/>
    </row>
    <row r="60" spans="1:4" ht="16.5" customHeight="1">
      <c r="A60" s="258" t="s">
        <v>133</v>
      </c>
      <c r="B60" s="259"/>
      <c r="C60" s="260"/>
      <c r="D60" s="10"/>
    </row>
    <row r="61" spans="1:4" ht="32.25" customHeight="1">
      <c r="A61" s="11">
        <v>44331</v>
      </c>
      <c r="B61" s="18" t="s">
        <v>134</v>
      </c>
      <c r="C61" s="13">
        <v>2000</v>
      </c>
      <c r="D61" s="10"/>
    </row>
    <row r="62" spans="1:4" ht="32.25" customHeight="1">
      <c r="A62" s="11">
        <v>44362</v>
      </c>
      <c r="B62" s="18" t="s">
        <v>135</v>
      </c>
      <c r="C62" s="13">
        <v>2000</v>
      </c>
      <c r="D62" s="10"/>
    </row>
    <row r="63" spans="1:4" ht="16.5" customHeight="1" thickBot="1">
      <c r="A63" s="267" t="s">
        <v>112</v>
      </c>
      <c r="B63" s="268"/>
      <c r="C63" s="19">
        <f>SUM(C61:C62)</f>
        <v>4000</v>
      </c>
      <c r="D63" s="15"/>
    </row>
    <row r="64" spans="1:4" ht="16.5" customHeight="1">
      <c r="A64" s="258" t="s">
        <v>136</v>
      </c>
      <c r="B64" s="259"/>
      <c r="C64" s="260"/>
      <c r="D64" s="10"/>
    </row>
    <row r="65" spans="1:4" ht="17.25" customHeight="1">
      <c r="A65" s="11"/>
      <c r="B65" s="18"/>
      <c r="C65" s="13"/>
      <c r="D65" s="10"/>
    </row>
    <row r="66" spans="1:4" ht="17.25" customHeight="1">
      <c r="A66" s="11"/>
      <c r="B66" s="18"/>
      <c r="C66" s="13"/>
      <c r="D66" s="10"/>
    </row>
    <row r="67" spans="1:4" ht="16.5" customHeight="1" thickBot="1">
      <c r="A67" s="267" t="s">
        <v>112</v>
      </c>
      <c r="B67" s="268"/>
      <c r="C67" s="19">
        <f>SUM(C65:C66)</f>
        <v>0</v>
      </c>
      <c r="D67" s="15"/>
    </row>
    <row r="68" spans="1:4" ht="16.5" customHeight="1">
      <c r="A68" s="251" t="s">
        <v>137</v>
      </c>
      <c r="B68" s="252"/>
      <c r="C68" s="253"/>
      <c r="D68" s="9"/>
    </row>
    <row r="69" spans="1:4" ht="16.5" customHeight="1">
      <c r="A69" s="258" t="s">
        <v>138</v>
      </c>
      <c r="B69" s="259"/>
      <c r="C69" s="260"/>
      <c r="D69" s="10"/>
    </row>
    <row r="70" spans="1:4" ht="16.5" customHeight="1">
      <c r="A70" s="11">
        <v>44326</v>
      </c>
      <c r="B70" s="12" t="s">
        <v>139</v>
      </c>
      <c r="C70" s="13">
        <v>500</v>
      </c>
      <c r="D70" s="10"/>
    </row>
    <row r="71" spans="1:4" ht="16.5" customHeight="1">
      <c r="A71" s="11">
        <v>44357</v>
      </c>
      <c r="B71" s="12" t="s">
        <v>140</v>
      </c>
      <c r="C71" s="13">
        <v>1200</v>
      </c>
      <c r="D71" s="10"/>
    </row>
    <row r="72" spans="1:4" ht="16.5" customHeight="1" thickBot="1">
      <c r="A72" s="254" t="s">
        <v>121</v>
      </c>
      <c r="B72" s="255"/>
      <c r="C72" s="14">
        <f>SUM(C70:C71)</f>
        <v>1700</v>
      </c>
      <c r="D72" s="15"/>
    </row>
    <row r="73" spans="1:4" ht="16.5" customHeight="1">
      <c r="A73" s="251" t="s">
        <v>141</v>
      </c>
      <c r="B73" s="252"/>
      <c r="C73" s="253"/>
      <c r="D73" s="9"/>
    </row>
    <row r="74" spans="1:4" ht="16.5" customHeight="1">
      <c r="A74" s="11">
        <v>44326</v>
      </c>
      <c r="B74" s="12" t="s">
        <v>142</v>
      </c>
      <c r="C74" s="13">
        <v>50</v>
      </c>
      <c r="D74" s="10"/>
    </row>
    <row r="75" spans="1:4" ht="16.5" customHeight="1">
      <c r="A75" s="11">
        <v>44326</v>
      </c>
      <c r="B75" s="12" t="s">
        <v>143</v>
      </c>
      <c r="C75" s="13">
        <v>50</v>
      </c>
      <c r="D75" s="10"/>
    </row>
    <row r="76" spans="1:4" ht="16.5" customHeight="1" thickBot="1">
      <c r="A76" s="254" t="s">
        <v>121</v>
      </c>
      <c r="B76" s="255"/>
      <c r="C76" s="14">
        <f>SUM(C74:C75)</f>
        <v>100</v>
      </c>
      <c r="D76" s="15"/>
    </row>
    <row r="77" spans="1:4" ht="16.5" customHeight="1" thickBot="1">
      <c r="A77" s="265" t="s">
        <v>112</v>
      </c>
      <c r="B77" s="266"/>
      <c r="C77" s="20">
        <f>SUM(C72,C76)</f>
        <v>1800</v>
      </c>
      <c r="D77" s="21"/>
    </row>
    <row r="78" spans="1:4" ht="16.5" customHeight="1">
      <c r="A78" s="251" t="s">
        <v>144</v>
      </c>
      <c r="B78" s="252"/>
      <c r="C78" s="253"/>
      <c r="D78" s="9"/>
    </row>
    <row r="79" spans="1:4" ht="16.5" customHeight="1">
      <c r="A79" s="258" t="s">
        <v>145</v>
      </c>
      <c r="B79" s="259"/>
      <c r="C79" s="260"/>
      <c r="D79" s="10"/>
    </row>
    <row r="80" spans="1:4" ht="16.5" customHeight="1">
      <c r="A80" s="11">
        <v>44326</v>
      </c>
      <c r="B80" s="12" t="s">
        <v>146</v>
      </c>
      <c r="C80" s="13">
        <v>350</v>
      </c>
      <c r="D80" s="10"/>
    </row>
    <row r="81" spans="1:4" ht="16.5" customHeight="1">
      <c r="A81" s="11">
        <v>44326</v>
      </c>
      <c r="B81" s="12" t="s">
        <v>147</v>
      </c>
      <c r="C81" s="13">
        <v>350</v>
      </c>
      <c r="D81" s="10"/>
    </row>
    <row r="82" spans="1:4" ht="16.5" customHeight="1" thickBot="1">
      <c r="A82" s="254" t="s">
        <v>121</v>
      </c>
      <c r="B82" s="255"/>
      <c r="C82" s="14">
        <f>SUM(C80:C81)</f>
        <v>700</v>
      </c>
      <c r="D82" s="15"/>
    </row>
    <row r="83" spans="1:4" ht="16.5" customHeight="1">
      <c r="A83" s="251" t="s">
        <v>148</v>
      </c>
      <c r="B83" s="252"/>
      <c r="C83" s="253"/>
      <c r="D83" s="9"/>
    </row>
    <row r="84" spans="1:4" ht="16.5" customHeight="1">
      <c r="A84" s="11"/>
      <c r="B84" s="12"/>
      <c r="C84" s="13"/>
      <c r="D84" s="10"/>
    </row>
    <row r="85" spans="1:4" ht="16.5" customHeight="1">
      <c r="A85" s="11"/>
      <c r="B85" s="12"/>
      <c r="C85" s="13"/>
      <c r="D85" s="10"/>
    </row>
    <row r="86" spans="1:4" ht="16.5" customHeight="1" thickBot="1">
      <c r="A86" s="254" t="s">
        <v>121</v>
      </c>
      <c r="B86" s="255"/>
      <c r="C86" s="14">
        <f>SUM(C84:C85)</f>
        <v>0</v>
      </c>
      <c r="D86" s="15"/>
    </row>
    <row r="87" spans="1:4" ht="16.5" customHeight="1">
      <c r="A87" s="251" t="s">
        <v>149</v>
      </c>
      <c r="B87" s="252"/>
      <c r="C87" s="253"/>
      <c r="D87" s="9"/>
    </row>
    <row r="88" spans="1:4" ht="16.5" customHeight="1">
      <c r="A88" s="11"/>
      <c r="B88" s="12"/>
      <c r="C88" s="13"/>
      <c r="D88" s="10"/>
    </row>
    <row r="89" spans="1:4" ht="16.5" customHeight="1">
      <c r="A89" s="11"/>
      <c r="B89" s="12"/>
      <c r="C89" s="13"/>
      <c r="D89" s="10"/>
    </row>
    <row r="90" spans="1:4" ht="16.5" customHeight="1" thickBot="1">
      <c r="A90" s="254" t="s">
        <v>121</v>
      </c>
      <c r="B90" s="255"/>
      <c r="C90" s="14">
        <f>SUM(C88:C89)</f>
        <v>0</v>
      </c>
      <c r="D90" s="15"/>
    </row>
    <row r="91" spans="1:4" ht="16.5" customHeight="1" thickBot="1">
      <c r="A91" s="265" t="s">
        <v>112</v>
      </c>
      <c r="B91" s="266"/>
      <c r="C91" s="20">
        <f>SUM(C82,C86,C90)</f>
        <v>700</v>
      </c>
      <c r="D91" s="21"/>
    </row>
    <row r="92" spans="1:4" ht="16.5" customHeight="1">
      <c r="A92" s="251" t="s">
        <v>150</v>
      </c>
      <c r="B92" s="252"/>
      <c r="C92" s="253"/>
      <c r="D92" s="9"/>
    </row>
    <row r="93" spans="1:4" ht="16.5" customHeight="1">
      <c r="A93" s="11"/>
      <c r="B93" s="12"/>
      <c r="C93" s="13"/>
      <c r="D93" s="10"/>
    </row>
    <row r="94" spans="1:4" ht="16.5" customHeight="1" thickBot="1">
      <c r="A94" s="11"/>
      <c r="B94" s="12"/>
      <c r="C94" s="13"/>
      <c r="D94" s="10"/>
    </row>
    <row r="95" spans="1:4" ht="16.5" customHeight="1" thickBot="1">
      <c r="A95" s="265" t="s">
        <v>112</v>
      </c>
      <c r="B95" s="266"/>
      <c r="C95" s="20">
        <f>SUM(C93:C94)</f>
        <v>0</v>
      </c>
      <c r="D95" s="21"/>
    </row>
    <row r="96" spans="1:4" ht="16.5" customHeight="1">
      <c r="A96" s="251" t="s">
        <v>151</v>
      </c>
      <c r="B96" s="252"/>
      <c r="C96" s="253"/>
      <c r="D96" s="9"/>
    </row>
    <row r="97" spans="1:4" ht="16.5" customHeight="1">
      <c r="A97" s="258" t="s">
        <v>152</v>
      </c>
      <c r="B97" s="259"/>
      <c r="C97" s="260"/>
      <c r="D97" s="10"/>
    </row>
    <row r="98" spans="1:4" ht="16.5" customHeight="1">
      <c r="A98" s="11">
        <v>43230</v>
      </c>
      <c r="B98" s="12" t="s">
        <v>153</v>
      </c>
      <c r="C98" s="13">
        <v>2000</v>
      </c>
      <c r="D98" s="10"/>
    </row>
    <row r="99" spans="1:4" ht="16.5" customHeight="1">
      <c r="A99" s="11">
        <v>43230</v>
      </c>
      <c r="B99" s="12" t="s">
        <v>154</v>
      </c>
      <c r="C99" s="13">
        <v>2000</v>
      </c>
      <c r="D99" s="10"/>
    </row>
    <row r="100" spans="1:4" ht="16.5" customHeight="1" thickBot="1">
      <c r="A100" s="254" t="s">
        <v>121</v>
      </c>
      <c r="B100" s="255"/>
      <c r="C100" s="14">
        <f>SUM(C98:C99)</f>
        <v>4000</v>
      </c>
      <c r="D100" s="15"/>
    </row>
    <row r="101" spans="1:4" ht="16.5" customHeight="1">
      <c r="A101" s="251" t="s">
        <v>155</v>
      </c>
      <c r="B101" s="252"/>
      <c r="C101" s="253"/>
      <c r="D101" s="9"/>
    </row>
    <row r="102" spans="1:4" ht="16.5" customHeight="1">
      <c r="A102" s="11">
        <v>43230</v>
      </c>
      <c r="B102" s="12" t="s">
        <v>153</v>
      </c>
      <c r="C102" s="13">
        <v>2000</v>
      </c>
      <c r="D102" s="10"/>
    </row>
    <row r="103" spans="1:4" ht="16.5" customHeight="1">
      <c r="A103" s="11">
        <v>43230</v>
      </c>
      <c r="B103" s="12" t="s">
        <v>154</v>
      </c>
      <c r="C103" s="13">
        <v>2000</v>
      </c>
      <c r="D103" s="10"/>
    </row>
    <row r="104" spans="1:4" ht="16.5" customHeight="1" thickBot="1">
      <c r="A104" s="254" t="s">
        <v>121</v>
      </c>
      <c r="B104" s="255"/>
      <c r="C104" s="14">
        <f>SUM(C102:C103)</f>
        <v>4000</v>
      </c>
      <c r="D104" s="15"/>
    </row>
    <row r="105" spans="1:4" ht="16.5" customHeight="1">
      <c r="A105" s="251" t="s">
        <v>156</v>
      </c>
      <c r="B105" s="252"/>
      <c r="C105" s="253"/>
      <c r="D105" s="9"/>
    </row>
    <row r="106" spans="1:4" ht="16.5" customHeight="1">
      <c r="A106" s="11"/>
      <c r="B106" s="12"/>
      <c r="C106" s="13"/>
      <c r="D106" s="10"/>
    </row>
    <row r="107" spans="1:4" ht="16.5" customHeight="1">
      <c r="A107" s="11"/>
      <c r="B107" s="12"/>
      <c r="C107" s="13"/>
      <c r="D107" s="10"/>
    </row>
    <row r="108" spans="1:4" ht="16.5" customHeight="1" thickBot="1">
      <c r="A108" s="254" t="s">
        <v>121</v>
      </c>
      <c r="B108" s="255"/>
      <c r="C108" s="14">
        <f>SUM(C106:C107)</f>
        <v>0</v>
      </c>
      <c r="D108" s="15"/>
    </row>
    <row r="109" spans="1:4" ht="16.5" customHeight="1">
      <c r="A109" s="251" t="s">
        <v>157</v>
      </c>
      <c r="B109" s="252"/>
      <c r="C109" s="253"/>
      <c r="D109" s="9"/>
    </row>
    <row r="110" spans="1:4" ht="16.5" customHeight="1">
      <c r="A110" s="11"/>
      <c r="B110" s="12"/>
      <c r="C110" s="13"/>
      <c r="D110" s="10"/>
    </row>
    <row r="111" spans="1:4" ht="16.5" customHeight="1">
      <c r="A111" s="11"/>
      <c r="B111" s="12"/>
      <c r="C111" s="13"/>
      <c r="D111" s="10"/>
    </row>
    <row r="112" spans="1:4" ht="16.5" customHeight="1" thickBot="1">
      <c r="A112" s="254" t="s">
        <v>121</v>
      </c>
      <c r="B112" s="255"/>
      <c r="C112" s="14">
        <f>SUM(C110:C111)</f>
        <v>0</v>
      </c>
      <c r="D112" s="15"/>
    </row>
    <row r="113" spans="1:4" ht="16.5" customHeight="1" thickBot="1">
      <c r="A113" s="265" t="s">
        <v>112</v>
      </c>
      <c r="B113" s="266"/>
      <c r="C113" s="20">
        <f>SUM(C100,C104,C108,C112)</f>
        <v>8000</v>
      </c>
      <c r="D113" s="21"/>
    </row>
    <row r="114" spans="1:4" ht="16.5" customHeight="1">
      <c r="A114" s="251" t="s">
        <v>158</v>
      </c>
      <c r="B114" s="252"/>
      <c r="C114" s="253"/>
      <c r="D114" s="9"/>
    </row>
    <row r="115" spans="1:4" ht="16.5" customHeight="1">
      <c r="A115" s="258" t="s">
        <v>159</v>
      </c>
      <c r="B115" s="259"/>
      <c r="C115" s="260"/>
      <c r="D115" s="10"/>
    </row>
    <row r="116" spans="1:4" ht="16.5" customHeight="1">
      <c r="A116" s="11"/>
      <c r="B116" s="12"/>
      <c r="C116" s="13"/>
      <c r="D116" s="10"/>
    </row>
    <row r="117" spans="1:4" ht="16.5" customHeight="1">
      <c r="A117" s="11"/>
      <c r="B117" s="12"/>
      <c r="C117" s="13"/>
      <c r="D117" s="10"/>
    </row>
    <row r="118" spans="1:4" ht="16.5" customHeight="1" thickBot="1">
      <c r="A118" s="254" t="s">
        <v>121</v>
      </c>
      <c r="B118" s="255"/>
      <c r="C118" s="14">
        <f>SUM(C116:C117)</f>
        <v>0</v>
      </c>
      <c r="D118" s="15"/>
    </row>
    <row r="119" spans="1:4" ht="16.5" customHeight="1">
      <c r="A119" s="251" t="s">
        <v>160</v>
      </c>
      <c r="B119" s="252"/>
      <c r="C119" s="253"/>
      <c r="D119" s="9"/>
    </row>
    <row r="120" spans="1:4" ht="16.5" customHeight="1">
      <c r="A120" s="11"/>
      <c r="B120" s="12"/>
      <c r="C120" s="13"/>
      <c r="D120" s="10"/>
    </row>
    <row r="121" spans="1:4" ht="16.5" customHeight="1">
      <c r="A121" s="11"/>
      <c r="B121" s="12"/>
      <c r="C121" s="13"/>
      <c r="D121" s="10"/>
    </row>
    <row r="122" spans="1:4" ht="16.5" customHeight="1" thickBot="1">
      <c r="A122" s="254" t="s">
        <v>121</v>
      </c>
      <c r="B122" s="255"/>
      <c r="C122" s="14">
        <f>SUM(C120:C121)</f>
        <v>0</v>
      </c>
      <c r="D122" s="15"/>
    </row>
    <row r="123" spans="1:4" ht="16.5" customHeight="1" thickBot="1">
      <c r="A123" s="265" t="s">
        <v>112</v>
      </c>
      <c r="B123" s="266"/>
      <c r="C123" s="20">
        <f>SUM(C118,C122)</f>
        <v>0</v>
      </c>
      <c r="D123" s="21"/>
    </row>
    <row r="124" spans="1:4" ht="16.5" customHeight="1">
      <c r="A124" s="251" t="s">
        <v>161</v>
      </c>
      <c r="B124" s="252"/>
      <c r="C124" s="253"/>
      <c r="D124" s="9"/>
    </row>
    <row r="125" spans="1:4" ht="16.5" customHeight="1">
      <c r="A125" s="258" t="s">
        <v>162</v>
      </c>
      <c r="B125" s="259"/>
      <c r="C125" s="260"/>
      <c r="D125" s="10"/>
    </row>
    <row r="126" spans="1:4" ht="16.5" customHeight="1">
      <c r="A126" s="11"/>
      <c r="B126" s="12"/>
      <c r="C126" s="13"/>
      <c r="D126" s="10"/>
    </row>
    <row r="127" spans="1:4" ht="16.5" customHeight="1">
      <c r="A127" s="11"/>
      <c r="B127" s="12"/>
      <c r="C127" s="13"/>
      <c r="D127" s="10"/>
    </row>
    <row r="128" spans="1:4" ht="16.5" customHeight="1" thickBot="1">
      <c r="A128" s="254" t="s">
        <v>121</v>
      </c>
      <c r="B128" s="255"/>
      <c r="C128" s="14">
        <f>SUM(C126:C127)</f>
        <v>0</v>
      </c>
      <c r="D128" s="15"/>
    </row>
    <row r="129" spans="1:4" ht="16.5" customHeight="1">
      <c r="A129" s="251" t="s">
        <v>163</v>
      </c>
      <c r="B129" s="252"/>
      <c r="C129" s="253"/>
      <c r="D129" s="9"/>
    </row>
    <row r="130" spans="1:4" ht="16.5" customHeight="1">
      <c r="A130" s="11"/>
      <c r="B130" s="12"/>
      <c r="C130" s="13"/>
      <c r="D130" s="10"/>
    </row>
    <row r="131" spans="1:4" ht="16.5" customHeight="1">
      <c r="A131" s="11"/>
      <c r="B131" s="12"/>
      <c r="C131" s="13"/>
      <c r="D131" s="10"/>
    </row>
    <row r="132" spans="1:4" ht="16.5" customHeight="1" thickBot="1">
      <c r="A132" s="254" t="s">
        <v>121</v>
      </c>
      <c r="B132" s="255"/>
      <c r="C132" s="14">
        <f>SUM(C130:C131)</f>
        <v>0</v>
      </c>
      <c r="D132" s="15"/>
    </row>
    <row r="133" spans="1:4" ht="16.5" customHeight="1">
      <c r="A133" s="251" t="s">
        <v>164</v>
      </c>
      <c r="B133" s="252"/>
      <c r="C133" s="253"/>
      <c r="D133" s="9"/>
    </row>
    <row r="134" spans="1:4" ht="16.5" customHeight="1">
      <c r="A134" s="11"/>
      <c r="B134" s="12"/>
      <c r="C134" s="13"/>
      <c r="D134" s="10"/>
    </row>
    <row r="135" spans="1:4" ht="16.5" customHeight="1">
      <c r="A135" s="11"/>
      <c r="B135" s="12"/>
      <c r="C135" s="13"/>
      <c r="D135" s="10"/>
    </row>
    <row r="136" spans="1:4" ht="16.5" customHeight="1" thickBot="1">
      <c r="A136" s="254" t="s">
        <v>121</v>
      </c>
      <c r="B136" s="255"/>
      <c r="C136" s="14">
        <f>SUM(C134:C135)</f>
        <v>0</v>
      </c>
      <c r="D136" s="15"/>
    </row>
    <row r="137" spans="1:4" ht="16.5" customHeight="1" thickBot="1">
      <c r="A137" s="265" t="s">
        <v>112</v>
      </c>
      <c r="B137" s="266"/>
      <c r="C137" s="20">
        <f>SUM(C128,C132,C136)</f>
        <v>0</v>
      </c>
      <c r="D137" s="21"/>
    </row>
    <row r="138" spans="1:4" ht="16.5" customHeight="1">
      <c r="A138" s="251" t="s">
        <v>165</v>
      </c>
      <c r="B138" s="252"/>
      <c r="C138" s="253"/>
      <c r="D138" s="9"/>
    </row>
    <row r="139" spans="1:4" ht="16.5" customHeight="1">
      <c r="A139" s="258" t="s">
        <v>166</v>
      </c>
      <c r="B139" s="259"/>
      <c r="C139" s="260"/>
      <c r="D139" s="10"/>
    </row>
    <row r="140" spans="1:4" ht="16.5" customHeight="1">
      <c r="A140" s="11"/>
      <c r="B140" s="12"/>
      <c r="C140" s="13"/>
      <c r="D140" s="10"/>
    </row>
    <row r="141" spans="1:4" ht="16.5" customHeight="1">
      <c r="A141" s="11"/>
      <c r="B141" s="12"/>
      <c r="C141" s="13"/>
      <c r="D141" s="10"/>
    </row>
    <row r="142" spans="1:4" ht="16.5" customHeight="1" thickBot="1">
      <c r="A142" s="254" t="s">
        <v>121</v>
      </c>
      <c r="B142" s="255"/>
      <c r="C142" s="14">
        <f>SUM(C140:C141)</f>
        <v>0</v>
      </c>
      <c r="D142" s="15"/>
    </row>
    <row r="143" spans="1:4" ht="16.5" customHeight="1">
      <c r="A143" s="251" t="s">
        <v>167</v>
      </c>
      <c r="B143" s="252"/>
      <c r="C143" s="253"/>
      <c r="D143" s="9"/>
    </row>
    <row r="144" spans="1:4" ht="16.5" customHeight="1">
      <c r="A144" s="11"/>
      <c r="B144" s="12"/>
      <c r="C144" s="13"/>
      <c r="D144" s="10"/>
    </row>
    <row r="145" spans="1:4" ht="16.5" customHeight="1">
      <c r="A145" s="11"/>
      <c r="B145" s="12"/>
      <c r="C145" s="13"/>
      <c r="D145" s="10"/>
    </row>
    <row r="146" spans="1:4" ht="16.5" customHeight="1" thickBot="1">
      <c r="A146" s="254" t="s">
        <v>121</v>
      </c>
      <c r="B146" s="255"/>
      <c r="C146" s="14">
        <f>SUM(C144:C145)</f>
        <v>0</v>
      </c>
      <c r="D146" s="15"/>
    </row>
    <row r="147" spans="1:4" ht="16.5" customHeight="1">
      <c r="A147" s="251" t="s">
        <v>168</v>
      </c>
      <c r="B147" s="252"/>
      <c r="C147" s="253"/>
      <c r="D147" s="9"/>
    </row>
    <row r="148" spans="1:4" ht="16.5" customHeight="1">
      <c r="A148" s="11"/>
      <c r="B148" s="12"/>
      <c r="C148" s="13"/>
      <c r="D148" s="10"/>
    </row>
    <row r="149" spans="1:4" ht="16.5" customHeight="1">
      <c r="A149" s="11"/>
      <c r="B149" s="12"/>
      <c r="C149" s="13"/>
      <c r="D149" s="10"/>
    </row>
    <row r="150" spans="1:4" ht="16.5" customHeight="1" thickBot="1">
      <c r="A150" s="254" t="s">
        <v>121</v>
      </c>
      <c r="B150" s="255"/>
      <c r="C150" s="14">
        <f>SUM(C148:C149)</f>
        <v>0</v>
      </c>
      <c r="D150" s="15"/>
    </row>
    <row r="151" spans="1:4" ht="16.5" customHeight="1" thickBot="1">
      <c r="A151" s="265" t="s">
        <v>112</v>
      </c>
      <c r="B151" s="266"/>
      <c r="C151" s="20">
        <f>SUM(C142,C146,C150)</f>
        <v>0</v>
      </c>
      <c r="D151" s="21"/>
    </row>
    <row r="152" spans="1:4" ht="16.5" customHeight="1">
      <c r="A152" s="263" t="s">
        <v>169</v>
      </c>
      <c r="B152" s="264"/>
      <c r="C152" s="87">
        <f>C155</f>
        <v>0</v>
      </c>
      <c r="D152" s="9"/>
    </row>
    <row r="153" spans="1:4" ht="16.5" customHeight="1">
      <c r="A153" s="11"/>
      <c r="B153" s="12"/>
      <c r="C153" s="13"/>
      <c r="D153" s="10"/>
    </row>
    <row r="154" spans="1:4" ht="16.5" customHeight="1">
      <c r="A154" s="11"/>
      <c r="B154" s="12"/>
      <c r="C154" s="13"/>
      <c r="D154" s="10"/>
    </row>
    <row r="155" spans="1:4" ht="16.5" customHeight="1" thickBot="1">
      <c r="A155" s="254" t="s">
        <v>170</v>
      </c>
      <c r="B155" s="255"/>
      <c r="C155" s="14">
        <f>SUM(C153:C154)</f>
        <v>0</v>
      </c>
      <c r="D155" s="15"/>
    </row>
    <row r="156" spans="1:4" ht="16.5" customHeight="1">
      <c r="A156" s="263" t="s">
        <v>171</v>
      </c>
      <c r="B156" s="264"/>
      <c r="C156" s="87">
        <f>C159</f>
        <v>0</v>
      </c>
      <c r="D156" s="9"/>
    </row>
    <row r="157" spans="1:4" ht="16.5" customHeight="1">
      <c r="A157" s="11"/>
      <c r="B157" s="12"/>
      <c r="C157" s="13"/>
      <c r="D157" s="10"/>
    </row>
    <row r="158" spans="1:4" ht="16.5" customHeight="1">
      <c r="A158" s="11"/>
      <c r="B158" s="12"/>
      <c r="C158" s="13"/>
      <c r="D158" s="10"/>
    </row>
    <row r="159" spans="1:4" ht="16.5" customHeight="1" thickBot="1">
      <c r="A159" s="254" t="s">
        <v>170</v>
      </c>
      <c r="B159" s="255"/>
      <c r="C159" s="14">
        <f>SUM(C157:C158)</f>
        <v>0</v>
      </c>
      <c r="D159" s="15"/>
    </row>
    <row r="160" spans="1:4" ht="16.5" customHeight="1">
      <c r="A160" s="263" t="s">
        <v>172</v>
      </c>
      <c r="B160" s="264"/>
      <c r="C160" s="87">
        <f>SUM(C161,C192)</f>
        <v>0</v>
      </c>
      <c r="D160" s="9"/>
    </row>
    <row r="161" spans="1:4" ht="16.5" customHeight="1">
      <c r="A161" s="261" t="s">
        <v>35</v>
      </c>
      <c r="B161" s="262"/>
      <c r="C161" s="86">
        <f>SUM(C165,C169,C183,C187,C191)</f>
        <v>0</v>
      </c>
      <c r="D161" s="10"/>
    </row>
    <row r="162" spans="1:4" ht="16.5" customHeight="1">
      <c r="A162" s="258" t="s">
        <v>173</v>
      </c>
      <c r="B162" s="259"/>
      <c r="C162" s="260"/>
      <c r="D162" s="10"/>
    </row>
    <row r="163" spans="1:4" ht="16.5" customHeight="1">
      <c r="A163" s="11"/>
      <c r="B163" s="12"/>
      <c r="C163" s="13"/>
      <c r="D163" s="10"/>
    </row>
    <row r="164" spans="1:4" ht="16.5" customHeight="1">
      <c r="A164" s="11"/>
      <c r="B164" s="12"/>
      <c r="C164" s="13"/>
      <c r="D164" s="10"/>
    </row>
    <row r="165" spans="1:4" ht="16.5" customHeight="1" thickBot="1">
      <c r="A165" s="254" t="s">
        <v>112</v>
      </c>
      <c r="B165" s="255"/>
      <c r="C165" s="14">
        <f>SUM(C163:C164)</f>
        <v>0</v>
      </c>
      <c r="D165" s="15"/>
    </row>
    <row r="166" spans="1:4" ht="16.5" customHeight="1">
      <c r="A166" s="251" t="s">
        <v>174</v>
      </c>
      <c r="B166" s="252"/>
      <c r="C166" s="253"/>
      <c r="D166" s="9"/>
    </row>
    <row r="167" spans="1:4" ht="16.5" customHeight="1">
      <c r="A167" s="11"/>
      <c r="B167" s="12"/>
      <c r="C167" s="13"/>
      <c r="D167" s="10"/>
    </row>
    <row r="168" spans="1:4" ht="16.5" customHeight="1">
      <c r="A168" s="11"/>
      <c r="B168" s="12"/>
      <c r="C168" s="13"/>
      <c r="D168" s="10"/>
    </row>
    <row r="169" spans="1:4" ht="16.5" customHeight="1" thickBot="1">
      <c r="A169" s="254" t="s">
        <v>118</v>
      </c>
      <c r="B169" s="255"/>
      <c r="C169" s="14">
        <f>SUM(C167:C168)</f>
        <v>0</v>
      </c>
      <c r="D169" s="15"/>
    </row>
    <row r="170" spans="1:4" ht="16.5" customHeight="1">
      <c r="A170" s="251" t="s">
        <v>175</v>
      </c>
      <c r="B170" s="252"/>
      <c r="C170" s="253"/>
      <c r="D170" s="9"/>
    </row>
    <row r="171" spans="1:4" ht="16.5" customHeight="1">
      <c r="A171" s="258" t="s">
        <v>176</v>
      </c>
      <c r="B171" s="259"/>
      <c r="C171" s="260"/>
      <c r="D171" s="10"/>
    </row>
    <row r="172" spans="1:4" ht="16.5" customHeight="1">
      <c r="A172" s="11"/>
      <c r="B172" s="12"/>
      <c r="C172" s="13"/>
      <c r="D172" s="10"/>
    </row>
    <row r="173" spans="1:4" ht="16.5" customHeight="1">
      <c r="A173" s="11"/>
      <c r="B173" s="12"/>
      <c r="C173" s="13"/>
      <c r="D173" s="10"/>
    </row>
    <row r="174" spans="1:4" ht="16.5" customHeight="1" thickBot="1">
      <c r="A174" s="254" t="s">
        <v>121</v>
      </c>
      <c r="B174" s="255"/>
      <c r="C174" s="14">
        <f>SUM(C172:C173)</f>
        <v>0</v>
      </c>
      <c r="D174" s="15"/>
    </row>
    <row r="175" spans="1:4" ht="16.5" customHeight="1">
      <c r="A175" s="251" t="s">
        <v>177</v>
      </c>
      <c r="B175" s="252"/>
      <c r="C175" s="253"/>
      <c r="D175" s="9"/>
    </row>
    <row r="176" spans="1:4" ht="16.5" customHeight="1">
      <c r="A176" s="11"/>
      <c r="B176" s="12"/>
      <c r="C176" s="13"/>
      <c r="D176" s="10"/>
    </row>
    <row r="177" spans="1:4" ht="16.5" customHeight="1">
      <c r="A177" s="80"/>
      <c r="B177" s="81"/>
      <c r="C177" s="82"/>
      <c r="D177" s="83"/>
    </row>
    <row r="178" spans="1:4" ht="16.5" customHeight="1" thickBot="1">
      <c r="A178" s="254" t="s">
        <v>121</v>
      </c>
      <c r="B178" s="255"/>
      <c r="C178" s="14">
        <f>SUM(C176:C177)</f>
        <v>0</v>
      </c>
      <c r="D178" s="15"/>
    </row>
    <row r="179" spans="1:4" ht="16.5" customHeight="1">
      <c r="A179" s="251" t="s">
        <v>178</v>
      </c>
      <c r="B179" s="252"/>
      <c r="C179" s="253"/>
      <c r="D179" s="9"/>
    </row>
    <row r="180" spans="1:4" ht="16.5" customHeight="1">
      <c r="A180" s="11"/>
      <c r="B180" s="12"/>
      <c r="C180" s="13"/>
      <c r="D180" s="10"/>
    </row>
    <row r="181" spans="1:4" ht="16.5" customHeight="1">
      <c r="A181" s="80"/>
      <c r="B181" s="81"/>
      <c r="C181" s="82"/>
      <c r="D181" s="83"/>
    </row>
    <row r="182" spans="1:4" ht="16.5" customHeight="1" thickBot="1">
      <c r="A182" s="254" t="s">
        <v>121</v>
      </c>
      <c r="B182" s="255"/>
      <c r="C182" s="14">
        <f>SUM(C180:C181)</f>
        <v>0</v>
      </c>
      <c r="D182" s="15"/>
    </row>
    <row r="183" spans="1:4" ht="16.5" customHeight="1" thickBot="1">
      <c r="A183" s="265" t="s">
        <v>112</v>
      </c>
      <c r="B183" s="266"/>
      <c r="C183" s="84">
        <f>SUM(C174,C178,C182)</f>
        <v>0</v>
      </c>
      <c r="D183" s="85"/>
    </row>
    <row r="184" spans="1:4" ht="16.5" customHeight="1">
      <c r="A184" s="251" t="s">
        <v>179</v>
      </c>
      <c r="B184" s="252"/>
      <c r="C184" s="253"/>
      <c r="D184" s="9"/>
    </row>
    <row r="185" spans="1:4" ht="16.5" customHeight="1">
      <c r="A185" s="11"/>
      <c r="B185" s="12"/>
      <c r="C185" s="13"/>
      <c r="D185" s="10"/>
    </row>
    <row r="186" spans="1:4" ht="16.5" customHeight="1">
      <c r="A186" s="11"/>
      <c r="B186" s="12"/>
      <c r="C186" s="13"/>
      <c r="D186" s="10"/>
    </row>
    <row r="187" spans="1:4" ht="16.5" customHeight="1" thickBot="1">
      <c r="A187" s="254" t="s">
        <v>118</v>
      </c>
      <c r="B187" s="255"/>
      <c r="C187" s="14">
        <f>SUM(C185:C186)</f>
        <v>0</v>
      </c>
      <c r="D187" s="15"/>
    </row>
    <row r="188" spans="1:4" ht="16.5" customHeight="1">
      <c r="A188" s="251" t="s">
        <v>180</v>
      </c>
      <c r="B188" s="252"/>
      <c r="C188" s="253"/>
      <c r="D188" s="9"/>
    </row>
    <row r="189" spans="1:4" ht="16.5" customHeight="1">
      <c r="A189" s="11"/>
      <c r="B189" s="12"/>
      <c r="C189" s="13"/>
      <c r="D189" s="10"/>
    </row>
    <row r="190" spans="1:4" ht="16.5" customHeight="1">
      <c r="A190" s="11"/>
      <c r="B190" s="12"/>
      <c r="C190" s="13"/>
      <c r="D190" s="10"/>
    </row>
    <row r="191" spans="1:4" ht="16.5" customHeight="1" thickBot="1">
      <c r="A191" s="254" t="s">
        <v>118</v>
      </c>
      <c r="B191" s="255"/>
      <c r="C191" s="14">
        <f>SUM(C189:C190)</f>
        <v>0</v>
      </c>
      <c r="D191" s="15"/>
    </row>
    <row r="192" spans="1:4" ht="16.5" customHeight="1">
      <c r="A192" s="263" t="s">
        <v>41</v>
      </c>
      <c r="B192" s="264"/>
      <c r="C192" s="88">
        <f>C195</f>
        <v>0</v>
      </c>
      <c r="D192" s="10"/>
    </row>
    <row r="193" spans="1:14" ht="16.5" customHeight="1">
      <c r="A193" s="11"/>
      <c r="B193" s="12"/>
      <c r="C193" s="13"/>
      <c r="D193" s="10"/>
    </row>
    <row r="194" spans="1:14" ht="16.5" customHeight="1">
      <c r="A194" s="11"/>
      <c r="B194" s="12"/>
      <c r="C194" s="13"/>
      <c r="D194" s="10"/>
    </row>
    <row r="195" spans="1:14" ht="16.5" customHeight="1" thickBot="1">
      <c r="A195" s="254" t="s">
        <v>170</v>
      </c>
      <c r="B195" s="255"/>
      <c r="C195" s="14">
        <f>SUM(C193:C194)</f>
        <v>0</v>
      </c>
      <c r="D195" s="15"/>
    </row>
    <row r="196" spans="1:14" ht="19.399999999999999" customHeight="1">
      <c r="A196" s="271" t="s">
        <v>181</v>
      </c>
      <c r="B196" s="272"/>
      <c r="C196" s="200">
        <f>SUM(C197:C199)</f>
        <v>0</v>
      </c>
      <c r="D196" s="9"/>
    </row>
    <row r="197" spans="1:14" ht="19.399999999999999" customHeight="1">
      <c r="A197" s="198"/>
      <c r="B197" s="198"/>
      <c r="C197" s="199"/>
      <c r="D197" s="166"/>
    </row>
    <row r="198" spans="1:14" ht="19.399999999999999" customHeight="1">
      <c r="A198" s="198"/>
      <c r="B198" s="198"/>
      <c r="C198" s="199"/>
      <c r="D198" s="166"/>
    </row>
    <row r="199" spans="1:14" ht="19.399999999999999" customHeight="1" thickBot="1">
      <c r="A199" s="167"/>
      <c r="B199" s="167"/>
      <c r="C199" s="168"/>
      <c r="D199" s="166"/>
    </row>
    <row r="200" spans="1:14" ht="16.5" customHeight="1">
      <c r="A200" s="263" t="s">
        <v>182</v>
      </c>
      <c r="B200" s="264"/>
      <c r="C200" s="87">
        <f>SUM(C203,C206)</f>
        <v>0</v>
      </c>
      <c r="D200" s="9"/>
    </row>
    <row r="201" spans="1:14" ht="16.5" customHeight="1">
      <c r="A201" s="261" t="s">
        <v>183</v>
      </c>
      <c r="B201" s="262"/>
      <c r="C201" s="86">
        <f>C203</f>
        <v>0</v>
      </c>
      <c r="D201" s="10"/>
    </row>
    <row r="202" spans="1:14" ht="16.5" customHeight="1">
      <c r="A202" s="11"/>
      <c r="B202" s="12"/>
      <c r="C202" s="13"/>
      <c r="D202" s="10"/>
    </row>
    <row r="203" spans="1:14" ht="16.5" customHeight="1" thickBot="1">
      <c r="A203" s="254" t="s">
        <v>170</v>
      </c>
      <c r="B203" s="255"/>
      <c r="C203" s="14">
        <f>SUM(C202:C202)</f>
        <v>0</v>
      </c>
      <c r="D203" s="15"/>
      <c r="N203" s="22"/>
    </row>
    <row r="204" spans="1:14" ht="16.5" customHeight="1">
      <c r="A204" s="263" t="s">
        <v>184</v>
      </c>
      <c r="B204" s="264"/>
      <c r="C204" s="86">
        <f>C206</f>
        <v>0</v>
      </c>
      <c r="D204" s="10"/>
    </row>
    <row r="205" spans="1:14" ht="16.5" customHeight="1">
      <c r="A205" s="11"/>
      <c r="B205" s="12"/>
      <c r="C205" s="13">
        <v>0</v>
      </c>
      <c r="D205" s="10"/>
    </row>
    <row r="206" spans="1:14" ht="16.5" customHeight="1" thickBot="1">
      <c r="A206" s="254" t="s">
        <v>185</v>
      </c>
      <c r="B206" s="255"/>
      <c r="C206" s="14">
        <f>SUM(C205:C205)</f>
        <v>0</v>
      </c>
      <c r="D206" s="15"/>
    </row>
    <row r="207" spans="1:14" ht="16.5" customHeight="1" thickBot="1">
      <c r="A207" s="273" t="s">
        <v>186</v>
      </c>
      <c r="B207" s="274"/>
      <c r="C207" s="23">
        <f>SUM(C22,C160,C196,C200)</f>
        <v>45440</v>
      </c>
      <c r="D207" s="24"/>
    </row>
    <row r="208" spans="1:14" ht="18" customHeight="1">
      <c r="A208" s="269" t="s">
        <v>97</v>
      </c>
      <c r="B208" s="270"/>
      <c r="C208" s="270"/>
    </row>
  </sheetData>
  <mergeCells count="116">
    <mergeCell ref="A192:B192"/>
    <mergeCell ref="A183:B183"/>
    <mergeCell ref="A184:C184"/>
    <mergeCell ref="A187:B187"/>
    <mergeCell ref="A45:B45"/>
    <mergeCell ref="A63:B63"/>
    <mergeCell ref="A59:B59"/>
    <mergeCell ref="A60:C60"/>
    <mergeCell ref="A188:C188"/>
    <mergeCell ref="A191:B191"/>
    <mergeCell ref="A150:B150"/>
    <mergeCell ref="A151:B151"/>
    <mergeCell ref="A132:B132"/>
    <mergeCell ref="A133:C133"/>
    <mergeCell ref="A136:B136"/>
    <mergeCell ref="A137:B137"/>
    <mergeCell ref="A138:C138"/>
    <mergeCell ref="A139:C139"/>
    <mergeCell ref="A122:B122"/>
    <mergeCell ref="A123:B123"/>
    <mergeCell ref="A124:C124"/>
    <mergeCell ref="A125:C125"/>
    <mergeCell ref="A128:B128"/>
    <mergeCell ref="A182:B182"/>
    <mergeCell ref="A208:C208"/>
    <mergeCell ref="A196:B196"/>
    <mergeCell ref="A204:B204"/>
    <mergeCell ref="A200:B200"/>
    <mergeCell ref="A195:B195"/>
    <mergeCell ref="A203:B203"/>
    <mergeCell ref="A201:B201"/>
    <mergeCell ref="A206:B206"/>
    <mergeCell ref="A207:B207"/>
    <mergeCell ref="A129:C129"/>
    <mergeCell ref="A112:B112"/>
    <mergeCell ref="A113:B113"/>
    <mergeCell ref="A114:C114"/>
    <mergeCell ref="A115:C115"/>
    <mergeCell ref="A118:B118"/>
    <mergeCell ref="A119:C119"/>
    <mergeCell ref="A100:B100"/>
    <mergeCell ref="A101:C101"/>
    <mergeCell ref="A104:B104"/>
    <mergeCell ref="A105:C105"/>
    <mergeCell ref="A108:B108"/>
    <mergeCell ref="A109:C109"/>
    <mergeCell ref="A174:B174"/>
    <mergeCell ref="A175:C175"/>
    <mergeCell ref="A178:B178"/>
    <mergeCell ref="A179:C179"/>
    <mergeCell ref="A155:B155"/>
    <mergeCell ref="A159:B159"/>
    <mergeCell ref="A156:B156"/>
    <mergeCell ref="A152:B152"/>
    <mergeCell ref="A142:B142"/>
    <mergeCell ref="A143:C143"/>
    <mergeCell ref="A146:B146"/>
    <mergeCell ref="A147:C147"/>
    <mergeCell ref="A162:C162"/>
    <mergeCell ref="A165:B165"/>
    <mergeCell ref="A160:B160"/>
    <mergeCell ref="A161:B161"/>
    <mergeCell ref="A166:C166"/>
    <mergeCell ref="A169:B169"/>
    <mergeCell ref="A170:C170"/>
    <mergeCell ref="A171:C171"/>
    <mergeCell ref="A92:C92"/>
    <mergeCell ref="A95:B95"/>
    <mergeCell ref="A96:C96"/>
    <mergeCell ref="A97:C97"/>
    <mergeCell ref="A78:C78"/>
    <mergeCell ref="A79:C79"/>
    <mergeCell ref="A82:B82"/>
    <mergeCell ref="A83:C83"/>
    <mergeCell ref="A86:B86"/>
    <mergeCell ref="A87:C87"/>
    <mergeCell ref="A90:B90"/>
    <mergeCell ref="A91:B91"/>
    <mergeCell ref="A68:C68"/>
    <mergeCell ref="A69:C69"/>
    <mergeCell ref="A72:B72"/>
    <mergeCell ref="A73:C73"/>
    <mergeCell ref="A76:B76"/>
    <mergeCell ref="A77:B77"/>
    <mergeCell ref="A64:C64"/>
    <mergeCell ref="A67:B67"/>
    <mergeCell ref="A46:C46"/>
    <mergeCell ref="A47:C47"/>
    <mergeCell ref="A53:B53"/>
    <mergeCell ref="A54:C54"/>
    <mergeCell ref="A57:B57"/>
    <mergeCell ref="A58:B58"/>
    <mergeCell ref="A41:C41"/>
    <mergeCell ref="A44:B44"/>
    <mergeCell ref="D20:D21"/>
    <mergeCell ref="A24:C24"/>
    <mergeCell ref="A29:B29"/>
    <mergeCell ref="A30:C30"/>
    <mergeCell ref="A23:B23"/>
    <mergeCell ref="A22:B22"/>
    <mergeCell ref="A35:B35"/>
    <mergeCell ref="A36:C36"/>
    <mergeCell ref="A37:C37"/>
    <mergeCell ref="A40:B40"/>
    <mergeCell ref="A1:B1"/>
    <mergeCell ref="A3:C3"/>
    <mergeCell ref="A9:C9"/>
    <mergeCell ref="A10:C10"/>
    <mergeCell ref="A20:A21"/>
    <mergeCell ref="B20:B21"/>
    <mergeCell ref="A14:C14"/>
    <mergeCell ref="A11:C11"/>
    <mergeCell ref="A12:E12"/>
    <mergeCell ref="A13:E13"/>
    <mergeCell ref="A15:E15"/>
    <mergeCell ref="A17:C17"/>
  </mergeCells>
  <phoneticPr fontId="2"/>
  <hyperlinks>
    <hyperlink ref="A12:E12" r:id="rId1" display="（注）フォーマットは次のURLからダウンロードしてください。https://www.mofa.go.jp/mofaj/gaiko/oda/shimin/oda_ngo/shien/j_ngo_musho.html" xr:uid="{104FEB32-B22A-450F-9D22-7120FB1334D5}"/>
  </hyperlinks>
  <pageMargins left="0.70866141732283472" right="0.70866141732283472" top="0.55118110236220474" bottom="0.55118110236220474" header="0.31496062992125984" footer="0.31496062992125984"/>
  <pageSetup paperSize="9" scale="84" firstPageNumber="90" fitToHeight="0" orientation="portrait" r:id="rId2"/>
  <headerFooter>
    <oddHeader xml:space="preserve">&amp;L（様式４ｰｂ）&amp;R
</oddHeader>
  </headerFooter>
  <rowBreaks count="3" manualBreakCount="3">
    <brk id="47" max="3" man="1"/>
    <brk id="100" max="4" man="1"/>
    <brk id="151" max="4"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F8153-C8C4-47EC-AD75-4D73D1CACC4A}">
  <dimension ref="A1:T125"/>
  <sheetViews>
    <sheetView view="pageBreakPreview" zoomScaleNormal="100" zoomScaleSheetLayoutView="100" workbookViewId="0">
      <selection activeCell="T80" sqref="T80"/>
    </sheetView>
  </sheetViews>
  <sheetFormatPr defaultRowHeight="13"/>
  <cols>
    <col min="1" max="1" width="11.1796875" customWidth="1"/>
    <col min="2" max="3" width="1.54296875" customWidth="1"/>
    <col min="4" max="4" width="16.453125" customWidth="1"/>
    <col min="5" max="5" width="14.54296875" style="63" customWidth="1"/>
    <col min="6" max="18" width="7.1796875" customWidth="1"/>
    <col min="19" max="19" width="12.1796875" style="160" customWidth="1"/>
    <col min="20" max="20" width="30" customWidth="1"/>
  </cols>
  <sheetData>
    <row r="1" spans="1:20">
      <c r="A1" s="288"/>
      <c r="B1" s="289" t="s">
        <v>306</v>
      </c>
      <c r="C1" s="289"/>
      <c r="D1" s="289"/>
      <c r="E1"/>
      <c r="R1" s="290"/>
      <c r="S1" s="290"/>
      <c r="T1" s="65" t="s">
        <v>187</v>
      </c>
    </row>
    <row r="2" spans="1:20" ht="24" customHeight="1">
      <c r="A2" s="288"/>
      <c r="B2" s="291" t="s">
        <v>188</v>
      </c>
      <c r="C2" s="292"/>
      <c r="D2" s="292"/>
      <c r="E2" s="292"/>
      <c r="F2" s="292"/>
      <c r="G2" s="292"/>
      <c r="H2" s="292"/>
      <c r="I2" s="292"/>
      <c r="J2" s="292"/>
      <c r="K2" s="292"/>
      <c r="L2" s="292"/>
      <c r="M2" s="292"/>
      <c r="N2" s="292"/>
      <c r="O2" s="292"/>
      <c r="P2" s="292"/>
      <c r="Q2" s="292"/>
      <c r="R2" s="292"/>
      <c r="S2" s="292"/>
      <c r="T2" s="292"/>
    </row>
    <row r="3" spans="1:20">
      <c r="A3" s="288"/>
      <c r="B3" s="293" t="s">
        <v>189</v>
      </c>
      <c r="C3" s="294"/>
      <c r="D3" s="295"/>
      <c r="E3" s="25" t="s">
        <v>190</v>
      </c>
      <c r="F3" s="26">
        <v>1</v>
      </c>
      <c r="G3" s="26">
        <v>2</v>
      </c>
      <c r="H3" s="26">
        <v>3</v>
      </c>
      <c r="I3" s="26">
        <v>4</v>
      </c>
      <c r="J3" s="26">
        <v>5</v>
      </c>
      <c r="K3" s="26">
        <v>6</v>
      </c>
      <c r="L3" s="26">
        <v>7</v>
      </c>
      <c r="M3" s="26">
        <v>8</v>
      </c>
      <c r="N3" s="26">
        <v>9</v>
      </c>
      <c r="O3" s="26">
        <v>10</v>
      </c>
      <c r="P3" s="26">
        <v>11</v>
      </c>
      <c r="Q3" s="26">
        <v>12</v>
      </c>
      <c r="R3" s="26">
        <v>13</v>
      </c>
      <c r="S3" s="164" t="s">
        <v>191</v>
      </c>
      <c r="T3" s="66" t="s">
        <v>192</v>
      </c>
    </row>
    <row r="4" spans="1:20">
      <c r="A4" s="288"/>
      <c r="B4" s="296"/>
      <c r="C4" s="297"/>
      <c r="D4" s="298"/>
      <c r="E4" s="25" t="s">
        <v>193</v>
      </c>
      <c r="F4" s="26" t="s">
        <v>194</v>
      </c>
      <c r="G4" s="26" t="s">
        <v>195</v>
      </c>
      <c r="H4" s="26" t="s">
        <v>196</v>
      </c>
      <c r="I4" s="26" t="s">
        <v>197</v>
      </c>
      <c r="J4" s="26" t="s">
        <v>198</v>
      </c>
      <c r="K4" s="26" t="s">
        <v>199</v>
      </c>
      <c r="L4" s="26" t="s">
        <v>200</v>
      </c>
      <c r="M4" s="26" t="s">
        <v>201</v>
      </c>
      <c r="N4" s="26" t="s">
        <v>202</v>
      </c>
      <c r="O4" s="26" t="s">
        <v>203</v>
      </c>
      <c r="P4" s="26" t="s">
        <v>204</v>
      </c>
      <c r="Q4" s="26" t="s">
        <v>205</v>
      </c>
      <c r="R4" s="26" t="s">
        <v>206</v>
      </c>
      <c r="S4" s="164" t="s">
        <v>191</v>
      </c>
      <c r="T4" s="66" t="s">
        <v>192</v>
      </c>
    </row>
    <row r="5" spans="1:20" ht="18.75" customHeight="1">
      <c r="A5" s="288"/>
      <c r="B5" s="281" t="s">
        <v>207</v>
      </c>
      <c r="C5" s="282"/>
      <c r="D5" s="282"/>
      <c r="E5" s="27"/>
      <c r="F5" s="28"/>
      <c r="G5" s="29"/>
      <c r="H5" s="28"/>
      <c r="I5" s="29"/>
      <c r="J5" s="28"/>
      <c r="K5" s="29"/>
      <c r="L5" s="28"/>
      <c r="M5" s="29"/>
      <c r="N5" s="28"/>
      <c r="O5" s="29"/>
      <c r="P5" s="28"/>
      <c r="Q5" s="29"/>
      <c r="R5" s="29"/>
      <c r="S5" s="299"/>
      <c r="T5" s="300"/>
    </row>
    <row r="6" spans="1:20" ht="18.75" customHeight="1">
      <c r="A6" s="288"/>
      <c r="B6" s="30"/>
      <c r="C6" s="284" t="s">
        <v>208</v>
      </c>
      <c r="D6" s="285"/>
      <c r="E6" s="31"/>
      <c r="F6" s="32"/>
      <c r="G6" s="33"/>
      <c r="H6" s="32"/>
      <c r="I6" s="33"/>
      <c r="J6" s="32"/>
      <c r="K6" s="33"/>
      <c r="L6" s="32"/>
      <c r="M6" s="33"/>
      <c r="N6" s="32"/>
      <c r="O6" s="33"/>
      <c r="P6" s="32"/>
      <c r="Q6" s="33"/>
      <c r="R6" s="33"/>
      <c r="S6" s="34"/>
      <c r="T6" s="163"/>
    </row>
    <row r="7" spans="1:20" ht="24.75" customHeight="1">
      <c r="A7" s="288"/>
      <c r="B7" s="30"/>
      <c r="C7" s="35"/>
      <c r="D7" s="275" t="s">
        <v>307</v>
      </c>
      <c r="E7" s="36" t="s">
        <v>209</v>
      </c>
      <c r="F7" s="37">
        <v>0.5</v>
      </c>
      <c r="G7" s="37">
        <v>0.5</v>
      </c>
      <c r="H7" s="37">
        <v>0.5</v>
      </c>
      <c r="I7" s="37">
        <v>0.5</v>
      </c>
      <c r="J7" s="37">
        <v>0.5</v>
      </c>
      <c r="K7" s="37">
        <v>0.5</v>
      </c>
      <c r="L7" s="37">
        <v>0.5</v>
      </c>
      <c r="M7" s="37">
        <v>0.5</v>
      </c>
      <c r="N7" s="37">
        <v>0.5</v>
      </c>
      <c r="O7" s="38">
        <v>0.5</v>
      </c>
      <c r="P7" s="38">
        <v>0.5</v>
      </c>
      <c r="Q7" s="38">
        <v>0.5</v>
      </c>
      <c r="R7" s="38">
        <v>0.5</v>
      </c>
      <c r="S7" s="39"/>
      <c r="T7" s="201" t="s">
        <v>210</v>
      </c>
    </row>
    <row r="8" spans="1:20" ht="24.75" customHeight="1">
      <c r="A8" s="288"/>
      <c r="B8" s="30"/>
      <c r="C8" s="35"/>
      <c r="D8" s="276"/>
      <c r="E8" s="40" t="s">
        <v>211</v>
      </c>
      <c r="F8" s="41">
        <v>168</v>
      </c>
      <c r="G8" s="41">
        <v>176</v>
      </c>
      <c r="H8" s="41">
        <v>168</v>
      </c>
      <c r="I8" s="41">
        <v>176</v>
      </c>
      <c r="J8" s="41">
        <v>176</v>
      </c>
      <c r="K8" s="42">
        <v>160</v>
      </c>
      <c r="L8" s="41">
        <v>176</v>
      </c>
      <c r="M8" s="41">
        <v>168</v>
      </c>
      <c r="N8" s="41">
        <v>176</v>
      </c>
      <c r="O8" s="41">
        <v>176</v>
      </c>
      <c r="P8" s="41">
        <v>168</v>
      </c>
      <c r="Q8" s="41">
        <v>176</v>
      </c>
      <c r="R8" s="41">
        <v>168</v>
      </c>
      <c r="S8" s="43">
        <f>SUM(F8:R8)</f>
        <v>2232</v>
      </c>
      <c r="T8" s="201" t="s">
        <v>212</v>
      </c>
    </row>
    <row r="9" spans="1:20" ht="24.75" customHeight="1">
      <c r="A9" s="288"/>
      <c r="B9" s="30"/>
      <c r="C9" s="35"/>
      <c r="D9" s="276"/>
      <c r="E9" s="40" t="s">
        <v>213</v>
      </c>
      <c r="F9" s="41">
        <v>40</v>
      </c>
      <c r="G9" s="41">
        <v>84</v>
      </c>
      <c r="H9" s="41">
        <v>80</v>
      </c>
      <c r="I9" s="41">
        <v>88</v>
      </c>
      <c r="J9" s="41">
        <v>90</v>
      </c>
      <c r="K9" s="42">
        <v>80</v>
      </c>
      <c r="L9" s="41">
        <v>100</v>
      </c>
      <c r="M9" s="41">
        <v>84</v>
      </c>
      <c r="N9" s="41">
        <v>60</v>
      </c>
      <c r="O9" s="41">
        <v>64</v>
      </c>
      <c r="P9" s="41">
        <v>80</v>
      </c>
      <c r="Q9" s="41">
        <v>95</v>
      </c>
      <c r="R9" s="41">
        <v>44</v>
      </c>
      <c r="S9" s="43">
        <f>SUM(F9:R9)</f>
        <v>989</v>
      </c>
      <c r="T9" s="201" t="s">
        <v>214</v>
      </c>
    </row>
    <row r="10" spans="1:20" ht="24.75" customHeight="1">
      <c r="A10" s="288"/>
      <c r="B10" s="30"/>
      <c r="C10" s="35"/>
      <c r="D10" s="277"/>
      <c r="E10" s="40" t="s">
        <v>215</v>
      </c>
      <c r="F10" s="41">
        <f t="shared" ref="F10:R10" si="0">ROUNDDOWN(F9/F8,2)</f>
        <v>0.23</v>
      </c>
      <c r="G10" s="41">
        <f t="shared" si="0"/>
        <v>0.47</v>
      </c>
      <c r="H10" s="41">
        <f t="shared" si="0"/>
        <v>0.47</v>
      </c>
      <c r="I10" s="41">
        <f t="shared" si="0"/>
        <v>0.5</v>
      </c>
      <c r="J10" s="41">
        <f t="shared" si="0"/>
        <v>0.51</v>
      </c>
      <c r="K10" s="42">
        <f t="shared" si="0"/>
        <v>0.5</v>
      </c>
      <c r="L10" s="41">
        <f t="shared" si="0"/>
        <v>0.56000000000000005</v>
      </c>
      <c r="M10" s="41">
        <f t="shared" si="0"/>
        <v>0.5</v>
      </c>
      <c r="N10" s="41">
        <f t="shared" si="0"/>
        <v>0.34</v>
      </c>
      <c r="O10" s="41">
        <f t="shared" si="0"/>
        <v>0.36</v>
      </c>
      <c r="P10" s="41">
        <f t="shared" si="0"/>
        <v>0.47</v>
      </c>
      <c r="Q10" s="41">
        <f t="shared" si="0"/>
        <v>0.53</v>
      </c>
      <c r="R10" s="41">
        <f t="shared" si="0"/>
        <v>0.26</v>
      </c>
      <c r="S10" s="43">
        <f>SUM(F10:R10)</f>
        <v>5.7</v>
      </c>
      <c r="T10" s="201" t="s">
        <v>216</v>
      </c>
    </row>
    <row r="11" spans="1:20" ht="24.75" customHeight="1">
      <c r="A11" s="288"/>
      <c r="B11" s="30"/>
      <c r="C11" s="35"/>
      <c r="D11" s="277"/>
      <c r="E11" s="165" t="s">
        <v>217</v>
      </c>
      <c r="F11" s="44">
        <v>300000</v>
      </c>
      <c r="G11" s="44">
        <v>300000</v>
      </c>
      <c r="H11" s="44">
        <v>300000</v>
      </c>
      <c r="I11" s="44">
        <v>300000</v>
      </c>
      <c r="J11" s="44">
        <v>300000</v>
      </c>
      <c r="K11" s="44">
        <v>300000</v>
      </c>
      <c r="L11" s="44">
        <v>300000</v>
      </c>
      <c r="M11" s="44">
        <v>300000</v>
      </c>
      <c r="N11" s="44">
        <v>305000</v>
      </c>
      <c r="O11" s="44">
        <v>305000</v>
      </c>
      <c r="P11" s="44">
        <v>305000</v>
      </c>
      <c r="Q11" s="44">
        <v>305000</v>
      </c>
      <c r="R11" s="44">
        <v>305000</v>
      </c>
      <c r="S11" s="39"/>
      <c r="T11" s="202" t="s">
        <v>308</v>
      </c>
    </row>
    <row r="12" spans="1:20" ht="24.75" customHeight="1">
      <c r="A12" s="288"/>
      <c r="B12" s="30"/>
      <c r="C12" s="35"/>
      <c r="D12" s="278"/>
      <c r="E12" s="40" t="s">
        <v>218</v>
      </c>
      <c r="F12" s="44">
        <f>ROUNDDOWN(F11*F10,0)</f>
        <v>69000</v>
      </c>
      <c r="G12" s="44">
        <f t="shared" ref="G12:R12" si="1">ROUNDDOWN(G11*G10,0)</f>
        <v>141000</v>
      </c>
      <c r="H12" s="44">
        <f t="shared" si="1"/>
        <v>141000</v>
      </c>
      <c r="I12" s="44">
        <f t="shared" si="1"/>
        <v>150000</v>
      </c>
      <c r="J12" s="44">
        <f t="shared" si="1"/>
        <v>153000</v>
      </c>
      <c r="K12" s="44">
        <f t="shared" si="1"/>
        <v>150000</v>
      </c>
      <c r="L12" s="44">
        <f t="shared" si="1"/>
        <v>168000</v>
      </c>
      <c r="M12" s="44">
        <f t="shared" si="1"/>
        <v>150000</v>
      </c>
      <c r="N12" s="44">
        <f t="shared" si="1"/>
        <v>103700</v>
      </c>
      <c r="O12" s="44">
        <f t="shared" si="1"/>
        <v>109800</v>
      </c>
      <c r="P12" s="44">
        <f t="shared" si="1"/>
        <v>143350</v>
      </c>
      <c r="Q12" s="44">
        <f t="shared" si="1"/>
        <v>161650</v>
      </c>
      <c r="R12" s="44">
        <f t="shared" si="1"/>
        <v>79300</v>
      </c>
      <c r="S12" s="43">
        <f>SUM(F12:R12)</f>
        <v>1719800</v>
      </c>
      <c r="T12" s="201" t="s">
        <v>219</v>
      </c>
    </row>
    <row r="13" spans="1:20" ht="24.75" customHeight="1">
      <c r="A13" s="288"/>
      <c r="B13" s="30"/>
      <c r="C13" s="35"/>
      <c r="D13" s="278"/>
      <c r="E13" s="40" t="s">
        <v>220</v>
      </c>
      <c r="F13" s="45">
        <v>1</v>
      </c>
      <c r="G13" s="45">
        <v>1</v>
      </c>
      <c r="H13" s="45">
        <v>1</v>
      </c>
      <c r="I13" s="45">
        <v>1</v>
      </c>
      <c r="J13" s="45">
        <v>1</v>
      </c>
      <c r="K13" s="45">
        <v>1</v>
      </c>
      <c r="L13" s="45">
        <v>1</v>
      </c>
      <c r="M13" s="45">
        <v>1</v>
      </c>
      <c r="N13" s="45">
        <v>1</v>
      </c>
      <c r="O13" s="45">
        <v>1</v>
      </c>
      <c r="P13" s="45">
        <v>1</v>
      </c>
      <c r="Q13" s="45">
        <v>1</v>
      </c>
      <c r="R13" s="45">
        <v>1</v>
      </c>
      <c r="S13" s="39"/>
      <c r="T13" s="202" t="s">
        <v>221</v>
      </c>
    </row>
    <row r="14" spans="1:20" ht="24.75" customHeight="1">
      <c r="A14" s="288"/>
      <c r="B14" s="30"/>
      <c r="C14" s="35"/>
      <c r="D14" s="279"/>
      <c r="E14" s="46" t="s">
        <v>222</v>
      </c>
      <c r="F14" s="47">
        <f t="shared" ref="F14:R14" si="2">ROUNDDOWN(F12*F13,0)</f>
        <v>69000</v>
      </c>
      <c r="G14" s="47">
        <f t="shared" si="2"/>
        <v>141000</v>
      </c>
      <c r="H14" s="47">
        <f t="shared" si="2"/>
        <v>141000</v>
      </c>
      <c r="I14" s="47">
        <f t="shared" si="2"/>
        <v>150000</v>
      </c>
      <c r="J14" s="47">
        <f t="shared" si="2"/>
        <v>153000</v>
      </c>
      <c r="K14" s="47">
        <f t="shared" si="2"/>
        <v>150000</v>
      </c>
      <c r="L14" s="47">
        <f t="shared" si="2"/>
        <v>168000</v>
      </c>
      <c r="M14" s="47">
        <f t="shared" si="2"/>
        <v>150000</v>
      </c>
      <c r="N14" s="47">
        <f t="shared" si="2"/>
        <v>103700</v>
      </c>
      <c r="O14" s="47">
        <f t="shared" si="2"/>
        <v>109800</v>
      </c>
      <c r="P14" s="47">
        <f t="shared" si="2"/>
        <v>143350</v>
      </c>
      <c r="Q14" s="47">
        <f t="shared" si="2"/>
        <v>161650</v>
      </c>
      <c r="R14" s="47">
        <f t="shared" si="2"/>
        <v>79300</v>
      </c>
      <c r="S14" s="48">
        <f>SUM(F14:R14)</f>
        <v>1719800</v>
      </c>
      <c r="T14" s="203" t="s">
        <v>223</v>
      </c>
    </row>
    <row r="15" spans="1:20" ht="24.75" customHeight="1">
      <c r="A15" s="288"/>
      <c r="B15" s="30"/>
      <c r="C15" s="35"/>
      <c r="D15" s="275" t="s">
        <v>309</v>
      </c>
      <c r="E15" s="36" t="s">
        <v>224</v>
      </c>
      <c r="F15" s="37">
        <v>1</v>
      </c>
      <c r="G15" s="37">
        <v>1</v>
      </c>
      <c r="H15" s="37">
        <v>1</v>
      </c>
      <c r="I15" s="37">
        <v>1</v>
      </c>
      <c r="J15" s="37">
        <v>1</v>
      </c>
      <c r="K15" s="37">
        <v>1</v>
      </c>
      <c r="L15" s="37">
        <v>1</v>
      </c>
      <c r="M15" s="37">
        <v>1</v>
      </c>
      <c r="N15" s="37">
        <v>1</v>
      </c>
      <c r="O15" s="38">
        <v>1</v>
      </c>
      <c r="P15" s="38">
        <v>1</v>
      </c>
      <c r="Q15" s="38">
        <v>1</v>
      </c>
      <c r="R15" s="38">
        <v>1</v>
      </c>
      <c r="S15" s="39"/>
      <c r="T15" s="35"/>
    </row>
    <row r="16" spans="1:20" ht="24.75" customHeight="1">
      <c r="A16" s="288"/>
      <c r="B16" s="30"/>
      <c r="C16" s="35"/>
      <c r="D16" s="276"/>
      <c r="E16" s="40" t="s">
        <v>225</v>
      </c>
      <c r="F16" s="41">
        <v>168</v>
      </c>
      <c r="G16" s="41">
        <v>176</v>
      </c>
      <c r="H16" s="41">
        <v>168</v>
      </c>
      <c r="I16" s="41">
        <v>176</v>
      </c>
      <c r="J16" s="41">
        <v>176</v>
      </c>
      <c r="K16" s="42">
        <v>160</v>
      </c>
      <c r="L16" s="41">
        <v>176</v>
      </c>
      <c r="M16" s="41">
        <v>168</v>
      </c>
      <c r="N16" s="41">
        <v>176</v>
      </c>
      <c r="O16" s="41">
        <v>176</v>
      </c>
      <c r="P16" s="41">
        <v>168</v>
      </c>
      <c r="Q16" s="41">
        <v>176</v>
      </c>
      <c r="R16" s="41">
        <v>168</v>
      </c>
      <c r="S16" s="43">
        <f>SUM(F16:R16)</f>
        <v>2232</v>
      </c>
      <c r="T16" s="35"/>
    </row>
    <row r="17" spans="1:20" ht="24.75" customHeight="1">
      <c r="A17" s="288"/>
      <c r="B17" s="30"/>
      <c r="C17" s="35"/>
      <c r="D17" s="276"/>
      <c r="E17" s="40" t="s">
        <v>226</v>
      </c>
      <c r="F17" s="41">
        <v>88</v>
      </c>
      <c r="G17" s="41">
        <v>168</v>
      </c>
      <c r="H17" s="41">
        <v>160</v>
      </c>
      <c r="I17" s="41">
        <v>176</v>
      </c>
      <c r="J17" s="41">
        <v>168</v>
      </c>
      <c r="K17" s="42">
        <v>160</v>
      </c>
      <c r="L17" s="41">
        <v>160</v>
      </c>
      <c r="M17" s="41">
        <v>160</v>
      </c>
      <c r="N17" s="41">
        <v>120</v>
      </c>
      <c r="O17" s="41">
        <v>128</v>
      </c>
      <c r="P17" s="41">
        <v>160</v>
      </c>
      <c r="Q17" s="41">
        <v>176</v>
      </c>
      <c r="R17" s="41">
        <v>80</v>
      </c>
      <c r="S17" s="43">
        <f>SUM(F17:R17)</f>
        <v>1904</v>
      </c>
      <c r="T17" s="35"/>
    </row>
    <row r="18" spans="1:20" ht="24.75" customHeight="1">
      <c r="A18" s="288"/>
      <c r="B18" s="30"/>
      <c r="C18" s="35"/>
      <c r="D18" s="277"/>
      <c r="E18" s="40" t="s">
        <v>215</v>
      </c>
      <c r="F18" s="41">
        <f t="shared" ref="F18:R18" si="3">ROUNDDOWN(F17/F16,2)</f>
        <v>0.52</v>
      </c>
      <c r="G18" s="41">
        <f t="shared" si="3"/>
        <v>0.95</v>
      </c>
      <c r="H18" s="41">
        <f t="shared" si="3"/>
        <v>0.95</v>
      </c>
      <c r="I18" s="41">
        <f t="shared" si="3"/>
        <v>1</v>
      </c>
      <c r="J18" s="41">
        <f t="shared" si="3"/>
        <v>0.95</v>
      </c>
      <c r="K18" s="42">
        <f t="shared" si="3"/>
        <v>1</v>
      </c>
      <c r="L18" s="41">
        <f t="shared" si="3"/>
        <v>0.9</v>
      </c>
      <c r="M18" s="41">
        <f t="shared" si="3"/>
        <v>0.95</v>
      </c>
      <c r="N18" s="41">
        <f t="shared" si="3"/>
        <v>0.68</v>
      </c>
      <c r="O18" s="41">
        <f t="shared" si="3"/>
        <v>0.72</v>
      </c>
      <c r="P18" s="41">
        <f t="shared" si="3"/>
        <v>0.95</v>
      </c>
      <c r="Q18" s="41">
        <f t="shared" si="3"/>
        <v>1</v>
      </c>
      <c r="R18" s="41">
        <f t="shared" si="3"/>
        <v>0.47</v>
      </c>
      <c r="S18" s="43">
        <f>SUM(F18:R18)</f>
        <v>11.040000000000001</v>
      </c>
      <c r="T18" s="35"/>
    </row>
    <row r="19" spans="1:20" ht="24.75" customHeight="1">
      <c r="A19" s="288"/>
      <c r="B19" s="30"/>
      <c r="C19" s="35"/>
      <c r="D19" s="277"/>
      <c r="E19" s="40" t="s">
        <v>217</v>
      </c>
      <c r="F19" s="44">
        <v>250000</v>
      </c>
      <c r="G19" s="44">
        <v>250000</v>
      </c>
      <c r="H19" s="44">
        <v>250000</v>
      </c>
      <c r="I19" s="44">
        <v>250000</v>
      </c>
      <c r="J19" s="44">
        <v>250000</v>
      </c>
      <c r="K19" s="44">
        <v>250000</v>
      </c>
      <c r="L19" s="44">
        <v>250000</v>
      </c>
      <c r="M19" s="44">
        <v>250000</v>
      </c>
      <c r="N19" s="44">
        <v>255000</v>
      </c>
      <c r="O19" s="44">
        <v>255000</v>
      </c>
      <c r="P19" s="44">
        <v>255000</v>
      </c>
      <c r="Q19" s="44">
        <v>255000</v>
      </c>
      <c r="R19" s="44">
        <v>255000</v>
      </c>
      <c r="S19" s="39"/>
      <c r="T19" s="35"/>
    </row>
    <row r="20" spans="1:20" ht="24.75" customHeight="1">
      <c r="A20" s="288"/>
      <c r="B20" s="30"/>
      <c r="C20" s="35"/>
      <c r="D20" s="278"/>
      <c r="E20" s="40" t="s">
        <v>218</v>
      </c>
      <c r="F20" s="44">
        <f t="shared" ref="F20:R20" si="4">ROUNDDOWN(F19*F18,0)</f>
        <v>130000</v>
      </c>
      <c r="G20" s="44">
        <f t="shared" si="4"/>
        <v>237500</v>
      </c>
      <c r="H20" s="44">
        <f t="shared" si="4"/>
        <v>237500</v>
      </c>
      <c r="I20" s="44">
        <f t="shared" si="4"/>
        <v>250000</v>
      </c>
      <c r="J20" s="44">
        <f t="shared" si="4"/>
        <v>237500</v>
      </c>
      <c r="K20" s="44">
        <f t="shared" si="4"/>
        <v>250000</v>
      </c>
      <c r="L20" s="44">
        <f t="shared" si="4"/>
        <v>225000</v>
      </c>
      <c r="M20" s="44">
        <f t="shared" si="4"/>
        <v>237500</v>
      </c>
      <c r="N20" s="44">
        <f t="shared" si="4"/>
        <v>173400</v>
      </c>
      <c r="O20" s="44">
        <f t="shared" si="4"/>
        <v>183600</v>
      </c>
      <c r="P20" s="44">
        <f t="shared" si="4"/>
        <v>242250</v>
      </c>
      <c r="Q20" s="44">
        <f t="shared" si="4"/>
        <v>255000</v>
      </c>
      <c r="R20" s="44">
        <f t="shared" si="4"/>
        <v>119850</v>
      </c>
      <c r="S20" s="43">
        <f>SUM(F20:R20)</f>
        <v>2779100</v>
      </c>
      <c r="T20" s="35"/>
    </row>
    <row r="21" spans="1:20" ht="24.75" customHeight="1">
      <c r="A21" s="288"/>
      <c r="B21" s="30"/>
      <c r="C21" s="35"/>
      <c r="D21" s="278"/>
      <c r="E21" s="40" t="s">
        <v>220</v>
      </c>
      <c r="F21" s="45">
        <v>1</v>
      </c>
      <c r="G21" s="45">
        <v>1</v>
      </c>
      <c r="H21" s="45">
        <v>1</v>
      </c>
      <c r="I21" s="45">
        <v>1</v>
      </c>
      <c r="J21" s="45">
        <v>1</v>
      </c>
      <c r="K21" s="45">
        <v>1</v>
      </c>
      <c r="L21" s="45">
        <v>1</v>
      </c>
      <c r="M21" s="45">
        <v>1</v>
      </c>
      <c r="N21" s="45">
        <v>1</v>
      </c>
      <c r="O21" s="45">
        <v>1</v>
      </c>
      <c r="P21" s="45">
        <v>1</v>
      </c>
      <c r="Q21" s="45">
        <v>1</v>
      </c>
      <c r="R21" s="45">
        <v>1</v>
      </c>
      <c r="S21" s="39"/>
      <c r="T21" s="35"/>
    </row>
    <row r="22" spans="1:20" ht="24.75" customHeight="1">
      <c r="A22" s="288"/>
      <c r="B22" s="30"/>
      <c r="C22" s="35"/>
      <c r="D22" s="279"/>
      <c r="E22" s="46" t="s">
        <v>222</v>
      </c>
      <c r="F22" s="47">
        <f t="shared" ref="F22:R22" si="5">ROUNDDOWN(F20*F21,0)</f>
        <v>130000</v>
      </c>
      <c r="G22" s="47">
        <f t="shared" si="5"/>
        <v>237500</v>
      </c>
      <c r="H22" s="47">
        <f t="shared" si="5"/>
        <v>237500</v>
      </c>
      <c r="I22" s="47">
        <f t="shared" si="5"/>
        <v>250000</v>
      </c>
      <c r="J22" s="47">
        <f t="shared" si="5"/>
        <v>237500</v>
      </c>
      <c r="K22" s="47">
        <f t="shared" si="5"/>
        <v>250000</v>
      </c>
      <c r="L22" s="47">
        <f t="shared" si="5"/>
        <v>225000</v>
      </c>
      <c r="M22" s="47">
        <f t="shared" si="5"/>
        <v>237500</v>
      </c>
      <c r="N22" s="47">
        <f t="shared" si="5"/>
        <v>173400</v>
      </c>
      <c r="O22" s="47">
        <f t="shared" si="5"/>
        <v>183600</v>
      </c>
      <c r="P22" s="47">
        <f t="shared" si="5"/>
        <v>242250</v>
      </c>
      <c r="Q22" s="47">
        <f t="shared" si="5"/>
        <v>255000</v>
      </c>
      <c r="R22" s="47">
        <f t="shared" si="5"/>
        <v>119850</v>
      </c>
      <c r="S22" s="48">
        <f>SUM(F22:R22)</f>
        <v>2779100</v>
      </c>
      <c r="T22" s="49"/>
    </row>
    <row r="23" spans="1:20" ht="18.75" customHeight="1">
      <c r="A23" s="288"/>
      <c r="B23" s="50" t="s">
        <v>227</v>
      </c>
      <c r="C23" s="28"/>
      <c r="D23" s="51"/>
      <c r="E23" s="52"/>
      <c r="F23" s="28"/>
      <c r="G23" s="29"/>
      <c r="H23" s="28"/>
      <c r="I23" s="29"/>
      <c r="J23" s="28"/>
      <c r="K23" s="29"/>
      <c r="L23" s="28"/>
      <c r="M23" s="29"/>
      <c r="N23" s="28"/>
      <c r="O23" s="29"/>
      <c r="P23" s="28"/>
      <c r="Q23" s="29"/>
      <c r="R23" s="29"/>
      <c r="S23" s="53">
        <f>SUM(S14,S22)</f>
        <v>4498900</v>
      </c>
      <c r="T23" s="53"/>
    </row>
    <row r="24" spans="1:20" ht="18.75" customHeight="1">
      <c r="A24" s="283"/>
      <c r="B24" s="286" t="s">
        <v>228</v>
      </c>
      <c r="C24" s="287"/>
      <c r="D24" s="287"/>
      <c r="E24" s="54"/>
      <c r="F24" s="28"/>
      <c r="G24" s="28"/>
      <c r="H24" s="28"/>
      <c r="I24" s="28"/>
      <c r="J24" s="28"/>
      <c r="K24" s="28"/>
      <c r="L24" s="28"/>
      <c r="M24" s="28"/>
      <c r="N24" s="28"/>
      <c r="O24" s="28"/>
      <c r="P24" s="28"/>
      <c r="Q24" s="28"/>
      <c r="R24" s="28"/>
      <c r="S24" s="53"/>
      <c r="T24" s="55" t="s">
        <v>192</v>
      </c>
    </row>
    <row r="25" spans="1:20" ht="18.75" customHeight="1">
      <c r="A25" s="283"/>
      <c r="B25" s="30"/>
      <c r="C25" s="285" t="s">
        <v>229</v>
      </c>
      <c r="D25" s="285"/>
      <c r="E25" s="56"/>
      <c r="F25" s="32"/>
      <c r="G25" s="32"/>
      <c r="H25" s="32"/>
      <c r="I25" s="32"/>
      <c r="J25" s="32"/>
      <c r="K25" s="32"/>
      <c r="L25" s="32"/>
      <c r="M25" s="32"/>
      <c r="N25" s="32"/>
      <c r="O25" s="32"/>
      <c r="P25" s="32"/>
      <c r="Q25" s="32"/>
      <c r="R25" s="32"/>
      <c r="S25" s="57"/>
      <c r="T25" s="163"/>
    </row>
    <row r="26" spans="1:20" ht="24.75" customHeight="1">
      <c r="A26" s="283"/>
      <c r="B26" s="30"/>
      <c r="C26" s="35"/>
      <c r="D26" s="275" t="s">
        <v>310</v>
      </c>
      <c r="E26" s="36" t="s">
        <v>224</v>
      </c>
      <c r="F26" s="37">
        <v>1</v>
      </c>
      <c r="G26" s="37">
        <v>1</v>
      </c>
      <c r="H26" s="37">
        <v>1</v>
      </c>
      <c r="I26" s="37">
        <v>1</v>
      </c>
      <c r="J26" s="37">
        <v>1</v>
      </c>
      <c r="K26" s="37">
        <v>1</v>
      </c>
      <c r="L26" s="37">
        <v>1</v>
      </c>
      <c r="M26" s="37">
        <v>1</v>
      </c>
      <c r="N26" s="37">
        <v>1</v>
      </c>
      <c r="O26" s="38">
        <v>1</v>
      </c>
      <c r="P26" s="38">
        <v>1</v>
      </c>
      <c r="Q26" s="38">
        <v>1</v>
      </c>
      <c r="R26" s="38">
        <v>1</v>
      </c>
      <c r="S26" s="39"/>
      <c r="T26" s="201" t="s">
        <v>210</v>
      </c>
    </row>
    <row r="27" spans="1:20" ht="24.75" customHeight="1">
      <c r="A27" s="283"/>
      <c r="B27" s="30"/>
      <c r="C27" s="35"/>
      <c r="D27" s="276"/>
      <c r="E27" s="40" t="s">
        <v>225</v>
      </c>
      <c r="F27" s="41">
        <v>168</v>
      </c>
      <c r="G27" s="41">
        <v>176</v>
      </c>
      <c r="H27" s="41">
        <v>168</v>
      </c>
      <c r="I27" s="41">
        <v>176</v>
      </c>
      <c r="J27" s="41">
        <v>176</v>
      </c>
      <c r="K27" s="42">
        <v>160</v>
      </c>
      <c r="L27" s="41">
        <v>176</v>
      </c>
      <c r="M27" s="41">
        <v>168</v>
      </c>
      <c r="N27" s="41">
        <v>176</v>
      </c>
      <c r="O27" s="41">
        <v>176</v>
      </c>
      <c r="P27" s="41">
        <v>168</v>
      </c>
      <c r="Q27" s="41">
        <v>176</v>
      </c>
      <c r="R27" s="41">
        <v>168</v>
      </c>
      <c r="S27" s="43">
        <f>SUM(F27:R27)</f>
        <v>2232</v>
      </c>
      <c r="T27" s="201" t="s">
        <v>212</v>
      </c>
    </row>
    <row r="28" spans="1:20" ht="24.75" customHeight="1">
      <c r="A28" s="283"/>
      <c r="B28" s="30"/>
      <c r="C28" s="35"/>
      <c r="D28" s="276"/>
      <c r="E28" s="40" t="s">
        <v>226</v>
      </c>
      <c r="F28" s="41">
        <v>88</v>
      </c>
      <c r="G28" s="41">
        <v>168</v>
      </c>
      <c r="H28" s="41">
        <v>160</v>
      </c>
      <c r="I28" s="41">
        <v>176</v>
      </c>
      <c r="J28" s="41">
        <v>168</v>
      </c>
      <c r="K28" s="42">
        <v>160</v>
      </c>
      <c r="L28" s="41">
        <v>160</v>
      </c>
      <c r="M28" s="41">
        <v>160</v>
      </c>
      <c r="N28" s="41">
        <v>120</v>
      </c>
      <c r="O28" s="41">
        <v>128</v>
      </c>
      <c r="P28" s="41">
        <v>160</v>
      </c>
      <c r="Q28" s="41">
        <v>176</v>
      </c>
      <c r="R28" s="41">
        <v>80</v>
      </c>
      <c r="S28" s="43">
        <f>SUM(F28:R28)</f>
        <v>1904</v>
      </c>
      <c r="T28" s="201" t="s">
        <v>214</v>
      </c>
    </row>
    <row r="29" spans="1:20" ht="24.75" customHeight="1">
      <c r="A29" s="283"/>
      <c r="B29" s="30"/>
      <c r="C29" s="35"/>
      <c r="D29" s="277"/>
      <c r="E29" s="40" t="s">
        <v>215</v>
      </c>
      <c r="F29" s="41">
        <f t="shared" ref="F29:R29" si="6">ROUNDDOWN(F28/F27,2)</f>
        <v>0.52</v>
      </c>
      <c r="G29" s="41">
        <f t="shared" si="6"/>
        <v>0.95</v>
      </c>
      <c r="H29" s="41">
        <f t="shared" si="6"/>
        <v>0.95</v>
      </c>
      <c r="I29" s="41">
        <f t="shared" si="6"/>
        <v>1</v>
      </c>
      <c r="J29" s="41">
        <f t="shared" si="6"/>
        <v>0.95</v>
      </c>
      <c r="K29" s="42">
        <f t="shared" si="6"/>
        <v>1</v>
      </c>
      <c r="L29" s="41">
        <f t="shared" si="6"/>
        <v>0.9</v>
      </c>
      <c r="M29" s="41">
        <f t="shared" si="6"/>
        <v>0.95</v>
      </c>
      <c r="N29" s="41">
        <f t="shared" si="6"/>
        <v>0.68</v>
      </c>
      <c r="O29" s="41">
        <f t="shared" si="6"/>
        <v>0.72</v>
      </c>
      <c r="P29" s="41">
        <f t="shared" si="6"/>
        <v>0.95</v>
      </c>
      <c r="Q29" s="41">
        <f t="shared" si="6"/>
        <v>1</v>
      </c>
      <c r="R29" s="41">
        <f t="shared" si="6"/>
        <v>0.47</v>
      </c>
      <c r="S29" s="43">
        <f>SUM(F29:R29)</f>
        <v>11.040000000000001</v>
      </c>
      <c r="T29" s="201" t="s">
        <v>216</v>
      </c>
    </row>
    <row r="30" spans="1:20" ht="36.75" customHeight="1">
      <c r="A30" s="283"/>
      <c r="B30" s="30"/>
      <c r="C30" s="35"/>
      <c r="D30" s="277"/>
      <c r="E30" s="165" t="s">
        <v>217</v>
      </c>
      <c r="F30" s="44">
        <v>1200</v>
      </c>
      <c r="G30" s="44">
        <v>1200</v>
      </c>
      <c r="H30" s="44">
        <v>1200</v>
      </c>
      <c r="I30" s="44">
        <v>1200</v>
      </c>
      <c r="J30" s="44">
        <v>1200</v>
      </c>
      <c r="K30" s="44">
        <v>1200</v>
      </c>
      <c r="L30" s="44">
        <v>1200</v>
      </c>
      <c r="M30" s="44">
        <v>1200</v>
      </c>
      <c r="N30" s="44">
        <v>1200</v>
      </c>
      <c r="O30" s="44">
        <v>1200</v>
      </c>
      <c r="P30" s="44">
        <v>1200</v>
      </c>
      <c r="Q30" s="44">
        <v>1200</v>
      </c>
      <c r="R30" s="44">
        <v>1200</v>
      </c>
      <c r="S30" s="39"/>
      <c r="T30" s="202" t="s">
        <v>311</v>
      </c>
    </row>
    <row r="31" spans="1:20" ht="24.75" customHeight="1">
      <c r="A31" s="283"/>
      <c r="B31" s="30"/>
      <c r="C31" s="35"/>
      <c r="D31" s="278"/>
      <c r="E31" s="165" t="s">
        <v>230</v>
      </c>
      <c r="F31" s="44">
        <f t="shared" ref="F31:R31" si="7">ROUNDDOWN(F30*F29,0)</f>
        <v>624</v>
      </c>
      <c r="G31" s="44">
        <f t="shared" si="7"/>
        <v>1140</v>
      </c>
      <c r="H31" s="44">
        <f t="shared" si="7"/>
        <v>1140</v>
      </c>
      <c r="I31" s="44">
        <f t="shared" si="7"/>
        <v>1200</v>
      </c>
      <c r="J31" s="44">
        <f t="shared" si="7"/>
        <v>1140</v>
      </c>
      <c r="K31" s="44">
        <f t="shared" si="7"/>
        <v>1200</v>
      </c>
      <c r="L31" s="44">
        <f t="shared" si="7"/>
        <v>1080</v>
      </c>
      <c r="M31" s="44">
        <f t="shared" si="7"/>
        <v>1140</v>
      </c>
      <c r="N31" s="44">
        <f t="shared" si="7"/>
        <v>816</v>
      </c>
      <c r="O31" s="44">
        <f t="shared" si="7"/>
        <v>864</v>
      </c>
      <c r="P31" s="44">
        <f t="shared" si="7"/>
        <v>1140</v>
      </c>
      <c r="Q31" s="44">
        <f t="shared" si="7"/>
        <v>1200</v>
      </c>
      <c r="R31" s="44">
        <f t="shared" si="7"/>
        <v>564</v>
      </c>
      <c r="S31" s="43">
        <f>SUM(F31:R31)</f>
        <v>13248</v>
      </c>
      <c r="T31" s="201" t="s">
        <v>219</v>
      </c>
    </row>
    <row r="32" spans="1:20" ht="29.25" customHeight="1">
      <c r="A32" s="283"/>
      <c r="B32" s="30"/>
      <c r="C32" s="35"/>
      <c r="D32" s="278"/>
      <c r="E32" s="204" t="s">
        <v>231</v>
      </c>
      <c r="F32" s="44">
        <v>10</v>
      </c>
      <c r="G32" s="44">
        <v>10</v>
      </c>
      <c r="H32" s="44">
        <v>10</v>
      </c>
      <c r="I32" s="44">
        <v>10</v>
      </c>
      <c r="J32" s="44">
        <v>10</v>
      </c>
      <c r="K32" s="44">
        <v>10</v>
      </c>
      <c r="L32" s="44">
        <v>10</v>
      </c>
      <c r="M32" s="44">
        <v>10</v>
      </c>
      <c r="N32" s="44">
        <v>10</v>
      </c>
      <c r="O32" s="44">
        <v>10</v>
      </c>
      <c r="P32" s="44">
        <v>10</v>
      </c>
      <c r="Q32" s="44">
        <v>10</v>
      </c>
      <c r="R32" s="44">
        <v>10</v>
      </c>
      <c r="S32" s="43">
        <f>SUM(F32:R32)</f>
        <v>130</v>
      </c>
      <c r="T32" s="206" t="s">
        <v>232</v>
      </c>
    </row>
    <row r="33" spans="1:20" ht="24.75" customHeight="1">
      <c r="A33" s="283"/>
      <c r="B33" s="30"/>
      <c r="C33" s="35"/>
      <c r="D33" s="278"/>
      <c r="E33" s="40" t="s">
        <v>220</v>
      </c>
      <c r="F33" s="45">
        <v>112.35</v>
      </c>
      <c r="G33" s="45">
        <v>112.83199999999999</v>
      </c>
      <c r="H33" s="45">
        <v>113.005</v>
      </c>
      <c r="I33" s="45">
        <v>113.102</v>
      </c>
      <c r="J33" s="45">
        <v>113.11499999999999</v>
      </c>
      <c r="K33" s="45">
        <v>113.206</v>
      </c>
      <c r="L33" s="45">
        <v>113.21</v>
      </c>
      <c r="M33" s="45">
        <v>113.185</v>
      </c>
      <c r="N33" s="45">
        <v>113.04</v>
      </c>
      <c r="O33" s="45">
        <v>113.14700000000001</v>
      </c>
      <c r="P33" s="45">
        <v>113.15900000000001</v>
      </c>
      <c r="Q33" s="45">
        <v>113.121</v>
      </c>
      <c r="R33" s="45">
        <v>113.108</v>
      </c>
      <c r="S33" s="39"/>
      <c r="T33" s="202" t="s">
        <v>312</v>
      </c>
    </row>
    <row r="34" spans="1:20" ht="24.75" customHeight="1">
      <c r="A34" s="283"/>
      <c r="B34" s="30"/>
      <c r="C34" s="35"/>
      <c r="D34" s="279"/>
      <c r="E34" s="46" t="s">
        <v>222</v>
      </c>
      <c r="F34" s="47">
        <f>ROUNDDOWN((F31+F32)*F33,0)</f>
        <v>71229</v>
      </c>
      <c r="G34" s="47">
        <f>ROUNDDOWN((G31+G32)*G33,0)</f>
        <v>129756</v>
      </c>
      <c r="H34" s="47">
        <f t="shared" ref="H34:R34" si="8">ROUNDDOWN((H31+H32)*H33,0)</f>
        <v>129955</v>
      </c>
      <c r="I34" s="47">
        <f t="shared" si="8"/>
        <v>136853</v>
      </c>
      <c r="J34" s="47">
        <f t="shared" si="8"/>
        <v>130082</v>
      </c>
      <c r="K34" s="47">
        <f t="shared" si="8"/>
        <v>136979</v>
      </c>
      <c r="L34" s="47">
        <f t="shared" si="8"/>
        <v>123398</v>
      </c>
      <c r="M34" s="47">
        <f t="shared" si="8"/>
        <v>130162</v>
      </c>
      <c r="N34" s="47">
        <f t="shared" si="8"/>
        <v>93371</v>
      </c>
      <c r="O34" s="47">
        <f t="shared" si="8"/>
        <v>98890</v>
      </c>
      <c r="P34" s="47">
        <f t="shared" si="8"/>
        <v>130132</v>
      </c>
      <c r="Q34" s="47">
        <f t="shared" si="8"/>
        <v>136876</v>
      </c>
      <c r="R34" s="47">
        <f t="shared" si="8"/>
        <v>64923</v>
      </c>
      <c r="S34" s="48">
        <f>SUM(F34:R34)</f>
        <v>1512606</v>
      </c>
      <c r="T34" s="203" t="s">
        <v>233</v>
      </c>
    </row>
    <row r="35" spans="1:20" ht="24.75" customHeight="1">
      <c r="A35" s="283"/>
      <c r="B35" s="30"/>
      <c r="C35" s="35"/>
      <c r="D35" s="275" t="s">
        <v>313</v>
      </c>
      <c r="E35" s="36" t="s">
        <v>224</v>
      </c>
      <c r="F35" s="37">
        <v>1</v>
      </c>
      <c r="G35" s="37">
        <v>1</v>
      </c>
      <c r="H35" s="37">
        <v>1</v>
      </c>
      <c r="I35" s="37">
        <v>1</v>
      </c>
      <c r="J35" s="37">
        <v>1</v>
      </c>
      <c r="K35" s="37">
        <v>1</v>
      </c>
      <c r="L35" s="37">
        <v>1</v>
      </c>
      <c r="M35" s="37">
        <v>1</v>
      </c>
      <c r="N35" s="37">
        <v>1</v>
      </c>
      <c r="O35" s="38">
        <v>1</v>
      </c>
      <c r="P35" s="38">
        <v>1</v>
      </c>
      <c r="Q35" s="38">
        <v>1</v>
      </c>
      <c r="R35" s="38">
        <v>1</v>
      </c>
      <c r="S35" s="39"/>
      <c r="T35" s="35"/>
    </row>
    <row r="36" spans="1:20" ht="24.75" customHeight="1">
      <c r="A36" s="283"/>
      <c r="B36" s="30"/>
      <c r="C36" s="35"/>
      <c r="D36" s="276"/>
      <c r="E36" s="40" t="s">
        <v>225</v>
      </c>
      <c r="F36" s="41">
        <v>168</v>
      </c>
      <c r="G36" s="41">
        <v>176</v>
      </c>
      <c r="H36" s="41">
        <v>168</v>
      </c>
      <c r="I36" s="41">
        <v>176</v>
      </c>
      <c r="J36" s="41">
        <v>176</v>
      </c>
      <c r="K36" s="42">
        <v>160</v>
      </c>
      <c r="L36" s="41">
        <v>176</v>
      </c>
      <c r="M36" s="41">
        <v>168</v>
      </c>
      <c r="N36" s="41">
        <v>176</v>
      </c>
      <c r="O36" s="41">
        <v>176</v>
      </c>
      <c r="P36" s="41">
        <v>168</v>
      </c>
      <c r="Q36" s="41">
        <v>176</v>
      </c>
      <c r="R36" s="41">
        <v>168</v>
      </c>
      <c r="S36" s="43">
        <f>SUM(F36:R36)</f>
        <v>2232</v>
      </c>
      <c r="T36" s="35"/>
    </row>
    <row r="37" spans="1:20" ht="24.75" customHeight="1">
      <c r="A37" s="283"/>
      <c r="B37" s="30"/>
      <c r="C37" s="35"/>
      <c r="D37" s="276"/>
      <c r="E37" s="40" t="s">
        <v>226</v>
      </c>
      <c r="F37" s="41">
        <v>88</v>
      </c>
      <c r="G37" s="41">
        <v>168</v>
      </c>
      <c r="H37" s="41">
        <v>160</v>
      </c>
      <c r="I37" s="41">
        <v>176</v>
      </c>
      <c r="J37" s="41">
        <v>168</v>
      </c>
      <c r="K37" s="42">
        <v>160</v>
      </c>
      <c r="L37" s="41">
        <v>160</v>
      </c>
      <c r="M37" s="41">
        <v>160</v>
      </c>
      <c r="N37" s="41">
        <v>120</v>
      </c>
      <c r="O37" s="41">
        <v>128</v>
      </c>
      <c r="P37" s="41">
        <v>160</v>
      </c>
      <c r="Q37" s="41">
        <v>176</v>
      </c>
      <c r="R37" s="41">
        <v>80</v>
      </c>
      <c r="S37" s="43">
        <f>SUM(F37:R37)</f>
        <v>1904</v>
      </c>
      <c r="T37" s="35"/>
    </row>
    <row r="38" spans="1:20" ht="24.75" customHeight="1">
      <c r="A38" s="283"/>
      <c r="B38" s="30"/>
      <c r="C38" s="35"/>
      <c r="D38" s="277"/>
      <c r="E38" s="40" t="s">
        <v>215</v>
      </c>
      <c r="F38" s="41">
        <f t="shared" ref="F38:R38" si="9">ROUNDDOWN(F37/F36,2)</f>
        <v>0.52</v>
      </c>
      <c r="G38" s="41">
        <f t="shared" si="9"/>
        <v>0.95</v>
      </c>
      <c r="H38" s="41">
        <f t="shared" si="9"/>
        <v>0.95</v>
      </c>
      <c r="I38" s="41">
        <f t="shared" si="9"/>
        <v>1</v>
      </c>
      <c r="J38" s="41">
        <f t="shared" si="9"/>
        <v>0.95</v>
      </c>
      <c r="K38" s="42">
        <f t="shared" si="9"/>
        <v>1</v>
      </c>
      <c r="L38" s="41">
        <f t="shared" si="9"/>
        <v>0.9</v>
      </c>
      <c r="M38" s="41">
        <f t="shared" si="9"/>
        <v>0.95</v>
      </c>
      <c r="N38" s="41">
        <f t="shared" si="9"/>
        <v>0.68</v>
      </c>
      <c r="O38" s="41">
        <f t="shared" si="9"/>
        <v>0.72</v>
      </c>
      <c r="P38" s="41">
        <f t="shared" si="9"/>
        <v>0.95</v>
      </c>
      <c r="Q38" s="41">
        <f t="shared" si="9"/>
        <v>1</v>
      </c>
      <c r="R38" s="41">
        <f t="shared" si="9"/>
        <v>0.47</v>
      </c>
      <c r="S38" s="43">
        <f>SUM(F38:R38)</f>
        <v>11.040000000000001</v>
      </c>
      <c r="T38" s="35"/>
    </row>
    <row r="39" spans="1:20" ht="24.75" customHeight="1">
      <c r="A39" s="283"/>
      <c r="B39" s="30"/>
      <c r="C39" s="35"/>
      <c r="D39" s="277"/>
      <c r="E39" s="165" t="s">
        <v>217</v>
      </c>
      <c r="F39" s="44">
        <v>1200</v>
      </c>
      <c r="G39" s="44">
        <v>1200</v>
      </c>
      <c r="H39" s="44">
        <v>1200</v>
      </c>
      <c r="I39" s="44">
        <v>1200</v>
      </c>
      <c r="J39" s="44">
        <v>1200</v>
      </c>
      <c r="K39" s="44">
        <v>1200</v>
      </c>
      <c r="L39" s="44">
        <v>1200</v>
      </c>
      <c r="M39" s="44">
        <v>1200</v>
      </c>
      <c r="N39" s="44">
        <v>1200</v>
      </c>
      <c r="O39" s="44">
        <v>1200</v>
      </c>
      <c r="P39" s="44">
        <v>1200</v>
      </c>
      <c r="Q39" s="44">
        <v>1200</v>
      </c>
      <c r="R39" s="44">
        <v>1200</v>
      </c>
      <c r="S39" s="39"/>
      <c r="T39" s="35"/>
    </row>
    <row r="40" spans="1:20" ht="24.75" customHeight="1">
      <c r="A40" s="283"/>
      <c r="B40" s="30"/>
      <c r="C40" s="35"/>
      <c r="D40" s="278"/>
      <c r="E40" s="165" t="s">
        <v>230</v>
      </c>
      <c r="F40" s="44">
        <f t="shared" ref="F40:R40" si="10">ROUNDDOWN(F39*F38,0)</f>
        <v>624</v>
      </c>
      <c r="G40" s="44">
        <f t="shared" si="10"/>
        <v>1140</v>
      </c>
      <c r="H40" s="44">
        <f t="shared" si="10"/>
        <v>1140</v>
      </c>
      <c r="I40" s="44">
        <f t="shared" si="10"/>
        <v>1200</v>
      </c>
      <c r="J40" s="44">
        <f t="shared" si="10"/>
        <v>1140</v>
      </c>
      <c r="K40" s="44">
        <f t="shared" si="10"/>
        <v>1200</v>
      </c>
      <c r="L40" s="44">
        <f t="shared" si="10"/>
        <v>1080</v>
      </c>
      <c r="M40" s="44">
        <f t="shared" si="10"/>
        <v>1140</v>
      </c>
      <c r="N40" s="44">
        <f t="shared" si="10"/>
        <v>816</v>
      </c>
      <c r="O40" s="44">
        <f t="shared" si="10"/>
        <v>864</v>
      </c>
      <c r="P40" s="44">
        <f t="shared" si="10"/>
        <v>1140</v>
      </c>
      <c r="Q40" s="44">
        <f t="shared" si="10"/>
        <v>1200</v>
      </c>
      <c r="R40" s="44">
        <f t="shared" si="10"/>
        <v>564</v>
      </c>
      <c r="S40" s="43">
        <f>SUM(F40:R40)</f>
        <v>13248</v>
      </c>
      <c r="T40" s="35"/>
    </row>
    <row r="41" spans="1:20" ht="24.75" customHeight="1">
      <c r="A41" s="283"/>
      <c r="B41" s="30"/>
      <c r="C41" s="35"/>
      <c r="D41" s="278"/>
      <c r="E41" s="204" t="s">
        <v>231</v>
      </c>
      <c r="F41" s="44">
        <v>10</v>
      </c>
      <c r="G41" s="44">
        <v>10</v>
      </c>
      <c r="H41" s="44">
        <v>10</v>
      </c>
      <c r="I41" s="44">
        <v>10</v>
      </c>
      <c r="J41" s="44">
        <v>10</v>
      </c>
      <c r="K41" s="44">
        <v>10</v>
      </c>
      <c r="L41" s="44">
        <v>10</v>
      </c>
      <c r="M41" s="44">
        <v>10</v>
      </c>
      <c r="N41" s="44">
        <v>10</v>
      </c>
      <c r="O41" s="44">
        <v>10</v>
      </c>
      <c r="P41" s="44">
        <v>10</v>
      </c>
      <c r="Q41" s="44">
        <v>10</v>
      </c>
      <c r="R41" s="44">
        <v>10</v>
      </c>
      <c r="S41" s="43">
        <f>SUM(F41:R41)</f>
        <v>130</v>
      </c>
      <c r="T41" s="35"/>
    </row>
    <row r="42" spans="1:20" ht="24.75" customHeight="1">
      <c r="A42" s="283"/>
      <c r="B42" s="30"/>
      <c r="C42" s="35"/>
      <c r="D42" s="278"/>
      <c r="E42" s="40" t="s">
        <v>220</v>
      </c>
      <c r="F42" s="45">
        <v>112.35</v>
      </c>
      <c r="G42" s="45">
        <v>112.83199999999999</v>
      </c>
      <c r="H42" s="45">
        <v>113.005</v>
      </c>
      <c r="I42" s="45">
        <v>113.102</v>
      </c>
      <c r="J42" s="45">
        <v>113.11499999999999</v>
      </c>
      <c r="K42" s="45">
        <v>113.206</v>
      </c>
      <c r="L42" s="45">
        <v>113.21</v>
      </c>
      <c r="M42" s="45">
        <v>113.185</v>
      </c>
      <c r="N42" s="45">
        <v>113.04</v>
      </c>
      <c r="O42" s="45">
        <v>113.14700000000001</v>
      </c>
      <c r="P42" s="45">
        <v>113.15900000000001</v>
      </c>
      <c r="Q42" s="45">
        <v>113.121</v>
      </c>
      <c r="R42" s="45">
        <v>113.108</v>
      </c>
      <c r="S42" s="39"/>
      <c r="T42" s="35"/>
    </row>
    <row r="43" spans="1:20" ht="24.75" customHeight="1">
      <c r="A43" s="283"/>
      <c r="B43" s="30"/>
      <c r="C43" s="35"/>
      <c r="D43" s="279"/>
      <c r="E43" s="46" t="s">
        <v>222</v>
      </c>
      <c r="F43" s="47">
        <f>ROUNDDOWN((F40+F41)*F42,0)</f>
        <v>71229</v>
      </c>
      <c r="G43" s="47">
        <f t="shared" ref="G43:R43" si="11">ROUNDDOWN((G40+G41)*G42,0)</f>
        <v>129756</v>
      </c>
      <c r="H43" s="47">
        <f t="shared" si="11"/>
        <v>129955</v>
      </c>
      <c r="I43" s="47">
        <f t="shared" si="11"/>
        <v>136853</v>
      </c>
      <c r="J43" s="47">
        <f t="shared" si="11"/>
        <v>130082</v>
      </c>
      <c r="K43" s="47">
        <f t="shared" si="11"/>
        <v>136979</v>
      </c>
      <c r="L43" s="47">
        <f t="shared" si="11"/>
        <v>123398</v>
      </c>
      <c r="M43" s="47">
        <f t="shared" si="11"/>
        <v>130162</v>
      </c>
      <c r="N43" s="47">
        <f t="shared" si="11"/>
        <v>93371</v>
      </c>
      <c r="O43" s="47">
        <f t="shared" si="11"/>
        <v>98890</v>
      </c>
      <c r="P43" s="47">
        <f t="shared" si="11"/>
        <v>130132</v>
      </c>
      <c r="Q43" s="47">
        <f t="shared" si="11"/>
        <v>136876</v>
      </c>
      <c r="R43" s="47">
        <f t="shared" si="11"/>
        <v>64923</v>
      </c>
      <c r="S43" s="48">
        <f>SUM(F43:R43)</f>
        <v>1512606</v>
      </c>
      <c r="T43" s="35"/>
    </row>
    <row r="44" spans="1:20" ht="18.75" customHeight="1">
      <c r="A44" s="283"/>
      <c r="B44" s="30"/>
      <c r="C44" s="284" t="s">
        <v>234</v>
      </c>
      <c r="D44" s="285"/>
      <c r="E44" s="31"/>
      <c r="F44" s="58"/>
      <c r="G44" s="33"/>
      <c r="H44" s="58"/>
      <c r="I44" s="33"/>
      <c r="J44" s="58"/>
      <c r="K44" s="33"/>
      <c r="L44" s="58"/>
      <c r="M44" s="33"/>
      <c r="N44" s="58"/>
      <c r="O44" s="33"/>
      <c r="P44" s="58"/>
      <c r="Q44" s="33"/>
      <c r="R44" s="33"/>
      <c r="S44" s="57"/>
      <c r="T44" s="163"/>
    </row>
    <row r="45" spans="1:20" ht="24.75" customHeight="1">
      <c r="A45" s="283"/>
      <c r="B45" s="30"/>
      <c r="C45" s="35"/>
      <c r="D45" s="275" t="s">
        <v>314</v>
      </c>
      <c r="E45" s="36" t="s">
        <v>224</v>
      </c>
      <c r="F45" s="37">
        <v>1</v>
      </c>
      <c r="G45" s="37">
        <v>1</v>
      </c>
      <c r="H45" s="37">
        <v>1</v>
      </c>
      <c r="I45" s="37">
        <v>1</v>
      </c>
      <c r="J45" s="37">
        <v>1</v>
      </c>
      <c r="K45" s="37">
        <v>1</v>
      </c>
      <c r="L45" s="37">
        <v>1</v>
      </c>
      <c r="M45" s="37">
        <v>1</v>
      </c>
      <c r="N45" s="37">
        <v>1</v>
      </c>
      <c r="O45" s="38">
        <v>1</v>
      </c>
      <c r="P45" s="38">
        <v>1</v>
      </c>
      <c r="Q45" s="38">
        <v>1</v>
      </c>
      <c r="R45" s="38">
        <v>1</v>
      </c>
      <c r="S45" s="39"/>
      <c r="T45" s="201" t="s">
        <v>210</v>
      </c>
    </row>
    <row r="46" spans="1:20" ht="24.75" customHeight="1">
      <c r="A46" s="283"/>
      <c r="B46" s="30"/>
      <c r="C46" s="35"/>
      <c r="D46" s="276"/>
      <c r="E46" s="40" t="s">
        <v>225</v>
      </c>
      <c r="F46" s="41">
        <v>168</v>
      </c>
      <c r="G46" s="41">
        <v>176</v>
      </c>
      <c r="H46" s="41">
        <v>168</v>
      </c>
      <c r="I46" s="41">
        <v>176</v>
      </c>
      <c r="J46" s="41">
        <v>176</v>
      </c>
      <c r="K46" s="42">
        <v>160</v>
      </c>
      <c r="L46" s="41">
        <v>176</v>
      </c>
      <c r="M46" s="41">
        <v>168</v>
      </c>
      <c r="N46" s="41">
        <v>176</v>
      </c>
      <c r="O46" s="41">
        <v>176</v>
      </c>
      <c r="P46" s="41">
        <v>168</v>
      </c>
      <c r="Q46" s="41">
        <v>176</v>
      </c>
      <c r="R46" s="41">
        <v>168</v>
      </c>
      <c r="S46" s="43">
        <f>SUM(F46:R46)</f>
        <v>2232</v>
      </c>
      <c r="T46" s="201" t="s">
        <v>212</v>
      </c>
    </row>
    <row r="47" spans="1:20" ht="24.75" customHeight="1">
      <c r="A47" s="283"/>
      <c r="B47" s="30"/>
      <c r="C47" s="35"/>
      <c r="D47" s="276"/>
      <c r="E47" s="40" t="s">
        <v>226</v>
      </c>
      <c r="F47" s="41">
        <v>88</v>
      </c>
      <c r="G47" s="41">
        <v>168</v>
      </c>
      <c r="H47" s="41">
        <v>160</v>
      </c>
      <c r="I47" s="41">
        <v>176</v>
      </c>
      <c r="J47" s="41">
        <v>168</v>
      </c>
      <c r="K47" s="42">
        <v>160</v>
      </c>
      <c r="L47" s="41">
        <v>160</v>
      </c>
      <c r="M47" s="41">
        <v>160</v>
      </c>
      <c r="N47" s="41">
        <v>120</v>
      </c>
      <c r="O47" s="41">
        <v>128</v>
      </c>
      <c r="P47" s="41">
        <v>160</v>
      </c>
      <c r="Q47" s="41">
        <v>176</v>
      </c>
      <c r="R47" s="41">
        <v>80</v>
      </c>
      <c r="S47" s="43">
        <f>SUM(F47:R47)</f>
        <v>1904</v>
      </c>
      <c r="T47" s="201" t="s">
        <v>214</v>
      </c>
    </row>
    <row r="48" spans="1:20" ht="24.75" customHeight="1">
      <c r="A48" s="283"/>
      <c r="B48" s="30"/>
      <c r="C48" s="35"/>
      <c r="D48" s="277"/>
      <c r="E48" s="40" t="s">
        <v>215</v>
      </c>
      <c r="F48" s="41">
        <f t="shared" ref="F48:R48" si="12">ROUNDDOWN(F47/F46,2)</f>
        <v>0.52</v>
      </c>
      <c r="G48" s="41">
        <f t="shared" si="12"/>
        <v>0.95</v>
      </c>
      <c r="H48" s="41">
        <f t="shared" si="12"/>
        <v>0.95</v>
      </c>
      <c r="I48" s="41">
        <f t="shared" si="12"/>
        <v>1</v>
      </c>
      <c r="J48" s="41">
        <f t="shared" si="12"/>
        <v>0.95</v>
      </c>
      <c r="K48" s="42">
        <f t="shared" si="12"/>
        <v>1</v>
      </c>
      <c r="L48" s="41">
        <f t="shared" si="12"/>
        <v>0.9</v>
      </c>
      <c r="M48" s="41">
        <f t="shared" si="12"/>
        <v>0.95</v>
      </c>
      <c r="N48" s="41">
        <f t="shared" si="12"/>
        <v>0.68</v>
      </c>
      <c r="O48" s="41">
        <f t="shared" si="12"/>
        <v>0.72</v>
      </c>
      <c r="P48" s="41">
        <f t="shared" si="12"/>
        <v>0.95</v>
      </c>
      <c r="Q48" s="41">
        <f t="shared" si="12"/>
        <v>1</v>
      </c>
      <c r="R48" s="41">
        <f t="shared" si="12"/>
        <v>0.47</v>
      </c>
      <c r="S48" s="43">
        <f>SUM(F48:R48)</f>
        <v>11.040000000000001</v>
      </c>
      <c r="T48" s="201" t="s">
        <v>216</v>
      </c>
    </row>
    <row r="49" spans="1:20" ht="42.75" customHeight="1">
      <c r="A49" s="283"/>
      <c r="B49" s="30"/>
      <c r="C49" s="35"/>
      <c r="D49" s="277"/>
      <c r="E49" s="165" t="s">
        <v>217</v>
      </c>
      <c r="F49" s="44">
        <v>1200</v>
      </c>
      <c r="G49" s="44">
        <v>1200</v>
      </c>
      <c r="H49" s="44">
        <v>1200</v>
      </c>
      <c r="I49" s="44">
        <v>1200</v>
      </c>
      <c r="J49" s="44">
        <v>1200</v>
      </c>
      <c r="K49" s="44">
        <v>1200</v>
      </c>
      <c r="L49" s="44">
        <v>1200</v>
      </c>
      <c r="M49" s="44">
        <v>1200</v>
      </c>
      <c r="N49" s="44">
        <v>1200</v>
      </c>
      <c r="O49" s="44">
        <v>1200</v>
      </c>
      <c r="P49" s="44">
        <v>1200</v>
      </c>
      <c r="Q49" s="44">
        <v>1200</v>
      </c>
      <c r="R49" s="44">
        <v>1200</v>
      </c>
      <c r="S49" s="39"/>
      <c r="T49" s="202" t="s">
        <v>311</v>
      </c>
    </row>
    <row r="50" spans="1:20" ht="24.75" customHeight="1">
      <c r="A50" s="283"/>
      <c r="B50" s="30"/>
      <c r="C50" s="35"/>
      <c r="D50" s="278"/>
      <c r="E50" s="165" t="s">
        <v>230</v>
      </c>
      <c r="F50" s="44">
        <f t="shared" ref="F50:R50" si="13">ROUNDDOWN(F49*F48,0)</f>
        <v>624</v>
      </c>
      <c r="G50" s="44">
        <f t="shared" si="13"/>
        <v>1140</v>
      </c>
      <c r="H50" s="44">
        <f t="shared" si="13"/>
        <v>1140</v>
      </c>
      <c r="I50" s="44">
        <f t="shared" si="13"/>
        <v>1200</v>
      </c>
      <c r="J50" s="44">
        <f t="shared" si="13"/>
        <v>1140</v>
      </c>
      <c r="K50" s="44">
        <f t="shared" si="13"/>
        <v>1200</v>
      </c>
      <c r="L50" s="44">
        <f t="shared" si="13"/>
        <v>1080</v>
      </c>
      <c r="M50" s="44">
        <f t="shared" si="13"/>
        <v>1140</v>
      </c>
      <c r="N50" s="44">
        <f t="shared" si="13"/>
        <v>816</v>
      </c>
      <c r="O50" s="44">
        <f t="shared" si="13"/>
        <v>864</v>
      </c>
      <c r="P50" s="44">
        <f t="shared" si="13"/>
        <v>1140</v>
      </c>
      <c r="Q50" s="44">
        <f t="shared" si="13"/>
        <v>1200</v>
      </c>
      <c r="R50" s="44">
        <f t="shared" si="13"/>
        <v>564</v>
      </c>
      <c r="S50" s="43">
        <f>SUM(F50:R50)</f>
        <v>13248</v>
      </c>
      <c r="T50" s="201" t="s">
        <v>219</v>
      </c>
    </row>
    <row r="51" spans="1:20" ht="24.75" customHeight="1">
      <c r="A51" s="283"/>
      <c r="B51" s="30"/>
      <c r="C51" s="35"/>
      <c r="D51" s="278"/>
      <c r="E51" s="204" t="s">
        <v>231</v>
      </c>
      <c r="F51" s="44">
        <v>10</v>
      </c>
      <c r="G51" s="44">
        <v>10</v>
      </c>
      <c r="H51" s="44">
        <v>10</v>
      </c>
      <c r="I51" s="44">
        <v>10</v>
      </c>
      <c r="J51" s="44">
        <v>10</v>
      </c>
      <c r="K51" s="44">
        <v>10</v>
      </c>
      <c r="L51" s="44">
        <v>10</v>
      </c>
      <c r="M51" s="44">
        <v>10</v>
      </c>
      <c r="N51" s="44">
        <v>10</v>
      </c>
      <c r="O51" s="44">
        <v>10</v>
      </c>
      <c r="P51" s="44">
        <v>10</v>
      </c>
      <c r="Q51" s="44">
        <v>10</v>
      </c>
      <c r="R51" s="44">
        <v>10</v>
      </c>
      <c r="S51" s="43">
        <f>SUM(F51:R51)</f>
        <v>130</v>
      </c>
      <c r="T51" s="206" t="s">
        <v>232</v>
      </c>
    </row>
    <row r="52" spans="1:20" ht="24.75" customHeight="1">
      <c r="A52" s="283"/>
      <c r="B52" s="30"/>
      <c r="C52" s="35"/>
      <c r="D52" s="278"/>
      <c r="E52" s="40" t="s">
        <v>220</v>
      </c>
      <c r="F52" s="45">
        <v>112.35</v>
      </c>
      <c r="G52" s="45">
        <v>112.83199999999999</v>
      </c>
      <c r="H52" s="45">
        <v>113.005</v>
      </c>
      <c r="I52" s="45">
        <v>113.102</v>
      </c>
      <c r="J52" s="45">
        <v>113.11499999999999</v>
      </c>
      <c r="K52" s="45">
        <v>113.206</v>
      </c>
      <c r="L52" s="45">
        <v>113.21</v>
      </c>
      <c r="M52" s="45">
        <v>113.185</v>
      </c>
      <c r="N52" s="45">
        <v>113.04</v>
      </c>
      <c r="O52" s="45">
        <v>113.14700000000001</v>
      </c>
      <c r="P52" s="45">
        <v>113.15900000000001</v>
      </c>
      <c r="Q52" s="45">
        <v>113.121</v>
      </c>
      <c r="R52" s="45">
        <v>113.108</v>
      </c>
      <c r="S52" s="39"/>
      <c r="T52" s="202" t="s">
        <v>312</v>
      </c>
    </row>
    <row r="53" spans="1:20" ht="24.75" customHeight="1">
      <c r="A53" s="283"/>
      <c r="B53" s="30"/>
      <c r="C53" s="35"/>
      <c r="D53" s="279"/>
      <c r="E53" s="46" t="s">
        <v>222</v>
      </c>
      <c r="F53" s="47">
        <f t="shared" ref="F53:R53" si="14">ROUNDDOWN((F50+F51)*F52,0)</f>
        <v>71229</v>
      </c>
      <c r="G53" s="47">
        <f t="shared" si="14"/>
        <v>129756</v>
      </c>
      <c r="H53" s="47">
        <f t="shared" si="14"/>
        <v>129955</v>
      </c>
      <c r="I53" s="47">
        <f t="shared" si="14"/>
        <v>136853</v>
      </c>
      <c r="J53" s="47">
        <f t="shared" si="14"/>
        <v>130082</v>
      </c>
      <c r="K53" s="47">
        <f t="shared" si="14"/>
        <v>136979</v>
      </c>
      <c r="L53" s="47">
        <f t="shared" si="14"/>
        <v>123398</v>
      </c>
      <c r="M53" s="47">
        <f t="shared" si="14"/>
        <v>130162</v>
      </c>
      <c r="N53" s="47">
        <f t="shared" si="14"/>
        <v>93371</v>
      </c>
      <c r="O53" s="47">
        <f t="shared" si="14"/>
        <v>98890</v>
      </c>
      <c r="P53" s="47">
        <f t="shared" si="14"/>
        <v>130132</v>
      </c>
      <c r="Q53" s="47">
        <f t="shared" si="14"/>
        <v>136876</v>
      </c>
      <c r="R53" s="47">
        <f t="shared" si="14"/>
        <v>64923</v>
      </c>
      <c r="S53" s="48">
        <f>SUM(F53:R53)</f>
        <v>1512606</v>
      </c>
      <c r="T53" s="203" t="s">
        <v>233</v>
      </c>
    </row>
    <row r="54" spans="1:20" ht="24.75" customHeight="1">
      <c r="A54" s="283"/>
      <c r="B54" s="30"/>
      <c r="C54" s="35"/>
      <c r="D54" s="275" t="s">
        <v>315</v>
      </c>
      <c r="E54" s="36" t="s">
        <v>224</v>
      </c>
      <c r="F54" s="37">
        <v>1</v>
      </c>
      <c r="G54" s="37">
        <v>1</v>
      </c>
      <c r="H54" s="37">
        <v>1</v>
      </c>
      <c r="I54" s="37">
        <v>1</v>
      </c>
      <c r="J54" s="37">
        <v>1</v>
      </c>
      <c r="K54" s="37">
        <v>1</v>
      </c>
      <c r="L54" s="37">
        <v>1</v>
      </c>
      <c r="M54" s="37">
        <v>1</v>
      </c>
      <c r="N54" s="37">
        <v>1</v>
      </c>
      <c r="O54" s="38">
        <v>1</v>
      </c>
      <c r="P54" s="38">
        <v>1</v>
      </c>
      <c r="Q54" s="38">
        <v>1</v>
      </c>
      <c r="R54" s="38">
        <v>1</v>
      </c>
      <c r="S54" s="39"/>
      <c r="T54" s="35"/>
    </row>
    <row r="55" spans="1:20" ht="24.75" customHeight="1">
      <c r="A55" s="283"/>
      <c r="B55" s="30"/>
      <c r="C55" s="35"/>
      <c r="D55" s="276"/>
      <c r="E55" s="40" t="s">
        <v>225</v>
      </c>
      <c r="F55" s="41">
        <v>168</v>
      </c>
      <c r="G55" s="41">
        <v>176</v>
      </c>
      <c r="H55" s="41">
        <v>168</v>
      </c>
      <c r="I55" s="41">
        <v>176</v>
      </c>
      <c r="J55" s="41">
        <v>176</v>
      </c>
      <c r="K55" s="42">
        <v>160</v>
      </c>
      <c r="L55" s="41">
        <v>176</v>
      </c>
      <c r="M55" s="41">
        <v>168</v>
      </c>
      <c r="N55" s="41">
        <v>176</v>
      </c>
      <c r="O55" s="41">
        <v>176</v>
      </c>
      <c r="P55" s="41">
        <v>168</v>
      </c>
      <c r="Q55" s="41">
        <v>176</v>
      </c>
      <c r="R55" s="41">
        <v>168</v>
      </c>
      <c r="S55" s="43">
        <f>SUM(F55:R55)</f>
        <v>2232</v>
      </c>
      <c r="T55" s="35"/>
    </row>
    <row r="56" spans="1:20" ht="24.75" customHeight="1">
      <c r="A56" s="283"/>
      <c r="B56" s="30"/>
      <c r="C56" s="35"/>
      <c r="D56" s="276"/>
      <c r="E56" s="40" t="s">
        <v>226</v>
      </c>
      <c r="F56" s="41">
        <v>88</v>
      </c>
      <c r="G56" s="41">
        <v>168</v>
      </c>
      <c r="H56" s="41">
        <v>160</v>
      </c>
      <c r="I56" s="41">
        <v>176</v>
      </c>
      <c r="J56" s="41">
        <v>168</v>
      </c>
      <c r="K56" s="42">
        <v>160</v>
      </c>
      <c r="L56" s="41">
        <v>160</v>
      </c>
      <c r="M56" s="41">
        <v>160</v>
      </c>
      <c r="N56" s="41">
        <v>120</v>
      </c>
      <c r="O56" s="41">
        <v>128</v>
      </c>
      <c r="P56" s="41">
        <v>160</v>
      </c>
      <c r="Q56" s="41">
        <v>176</v>
      </c>
      <c r="R56" s="41">
        <v>80</v>
      </c>
      <c r="S56" s="43">
        <f>SUM(F56:R56)</f>
        <v>1904</v>
      </c>
      <c r="T56" s="35"/>
    </row>
    <row r="57" spans="1:20" ht="24.75" customHeight="1">
      <c r="A57" s="283"/>
      <c r="B57" s="30"/>
      <c r="C57" s="35"/>
      <c r="D57" s="277"/>
      <c r="E57" s="40" t="s">
        <v>215</v>
      </c>
      <c r="F57" s="41">
        <f t="shared" ref="F57:R57" si="15">ROUNDDOWN(F56/F55,2)</f>
        <v>0.52</v>
      </c>
      <c r="G57" s="41">
        <f t="shared" si="15"/>
        <v>0.95</v>
      </c>
      <c r="H57" s="41">
        <f t="shared" si="15"/>
        <v>0.95</v>
      </c>
      <c r="I57" s="41">
        <f t="shared" si="15"/>
        <v>1</v>
      </c>
      <c r="J57" s="41">
        <f t="shared" si="15"/>
        <v>0.95</v>
      </c>
      <c r="K57" s="42">
        <f t="shared" si="15"/>
        <v>1</v>
      </c>
      <c r="L57" s="41">
        <f t="shared" si="15"/>
        <v>0.9</v>
      </c>
      <c r="M57" s="41">
        <f t="shared" si="15"/>
        <v>0.95</v>
      </c>
      <c r="N57" s="41">
        <f t="shared" si="15"/>
        <v>0.68</v>
      </c>
      <c r="O57" s="41">
        <f t="shared" si="15"/>
        <v>0.72</v>
      </c>
      <c r="P57" s="41">
        <f t="shared" si="15"/>
        <v>0.95</v>
      </c>
      <c r="Q57" s="41">
        <f t="shared" si="15"/>
        <v>1</v>
      </c>
      <c r="R57" s="41">
        <f t="shared" si="15"/>
        <v>0.47</v>
      </c>
      <c r="S57" s="43">
        <f>SUM(F57:R57)</f>
        <v>11.040000000000001</v>
      </c>
      <c r="T57" s="35"/>
    </row>
    <row r="58" spans="1:20" ht="24.75" customHeight="1">
      <c r="A58" s="283"/>
      <c r="B58" s="30"/>
      <c r="C58" s="35"/>
      <c r="D58" s="277"/>
      <c r="E58" s="165" t="s">
        <v>217</v>
      </c>
      <c r="F58" s="44">
        <v>1200</v>
      </c>
      <c r="G58" s="44">
        <v>1200</v>
      </c>
      <c r="H58" s="44">
        <v>1200</v>
      </c>
      <c r="I58" s="44">
        <v>1200</v>
      </c>
      <c r="J58" s="44">
        <v>1200</v>
      </c>
      <c r="K58" s="44">
        <v>1200</v>
      </c>
      <c r="L58" s="44">
        <v>1200</v>
      </c>
      <c r="M58" s="44">
        <v>1200</v>
      </c>
      <c r="N58" s="44">
        <v>1200</v>
      </c>
      <c r="O58" s="44">
        <v>1200</v>
      </c>
      <c r="P58" s="44">
        <v>1200</v>
      </c>
      <c r="Q58" s="44">
        <v>1200</v>
      </c>
      <c r="R58" s="44">
        <v>1200</v>
      </c>
      <c r="S58" s="39"/>
      <c r="T58" s="35"/>
    </row>
    <row r="59" spans="1:20" ht="24.75" customHeight="1">
      <c r="A59" s="283"/>
      <c r="B59" s="30"/>
      <c r="C59" s="35"/>
      <c r="D59" s="278"/>
      <c r="E59" s="165" t="s">
        <v>230</v>
      </c>
      <c r="F59" s="44">
        <f t="shared" ref="F59:R59" si="16">ROUNDDOWN(F58*F57,0)</f>
        <v>624</v>
      </c>
      <c r="G59" s="44">
        <f t="shared" si="16"/>
        <v>1140</v>
      </c>
      <c r="H59" s="44">
        <f t="shared" si="16"/>
        <v>1140</v>
      </c>
      <c r="I59" s="44">
        <f t="shared" si="16"/>
        <v>1200</v>
      </c>
      <c r="J59" s="44">
        <f t="shared" si="16"/>
        <v>1140</v>
      </c>
      <c r="K59" s="44">
        <f t="shared" si="16"/>
        <v>1200</v>
      </c>
      <c r="L59" s="44">
        <f t="shared" si="16"/>
        <v>1080</v>
      </c>
      <c r="M59" s="44">
        <f t="shared" si="16"/>
        <v>1140</v>
      </c>
      <c r="N59" s="44">
        <f t="shared" si="16"/>
        <v>816</v>
      </c>
      <c r="O59" s="44">
        <f t="shared" si="16"/>
        <v>864</v>
      </c>
      <c r="P59" s="44">
        <f t="shared" si="16"/>
        <v>1140</v>
      </c>
      <c r="Q59" s="44">
        <f t="shared" si="16"/>
        <v>1200</v>
      </c>
      <c r="R59" s="44">
        <f t="shared" si="16"/>
        <v>564</v>
      </c>
      <c r="S59" s="43">
        <f>SUM(F59:R59)</f>
        <v>13248</v>
      </c>
      <c r="T59" s="35"/>
    </row>
    <row r="60" spans="1:20" ht="24.75" customHeight="1">
      <c r="A60" s="283"/>
      <c r="B60" s="30"/>
      <c r="C60" s="35"/>
      <c r="D60" s="278"/>
      <c r="E60" s="204" t="s">
        <v>231</v>
      </c>
      <c r="F60" s="44">
        <v>10</v>
      </c>
      <c r="G60" s="44">
        <v>10</v>
      </c>
      <c r="H60" s="44">
        <v>10</v>
      </c>
      <c r="I60" s="44">
        <v>10</v>
      </c>
      <c r="J60" s="44">
        <v>10</v>
      </c>
      <c r="K60" s="44">
        <v>10</v>
      </c>
      <c r="L60" s="44">
        <v>10</v>
      </c>
      <c r="M60" s="44">
        <v>10</v>
      </c>
      <c r="N60" s="44">
        <v>10</v>
      </c>
      <c r="O60" s="44">
        <v>10</v>
      </c>
      <c r="P60" s="44">
        <v>10</v>
      </c>
      <c r="Q60" s="44">
        <v>10</v>
      </c>
      <c r="R60" s="44">
        <v>10</v>
      </c>
      <c r="S60" s="43">
        <f>SUM(F60:R60)</f>
        <v>130</v>
      </c>
      <c r="T60" s="35"/>
    </row>
    <row r="61" spans="1:20" ht="24.75" customHeight="1">
      <c r="A61" s="283"/>
      <c r="B61" s="30"/>
      <c r="C61" s="35"/>
      <c r="D61" s="278"/>
      <c r="E61" s="40" t="s">
        <v>220</v>
      </c>
      <c r="F61" s="45">
        <v>112.35</v>
      </c>
      <c r="G61" s="45">
        <v>112.83199999999999</v>
      </c>
      <c r="H61" s="45">
        <v>113.005</v>
      </c>
      <c r="I61" s="45">
        <v>113.102</v>
      </c>
      <c r="J61" s="45">
        <v>113.11499999999999</v>
      </c>
      <c r="K61" s="45">
        <v>113.206</v>
      </c>
      <c r="L61" s="45">
        <v>113.21</v>
      </c>
      <c r="M61" s="45">
        <v>113.185</v>
      </c>
      <c r="N61" s="45">
        <v>113.04</v>
      </c>
      <c r="O61" s="45">
        <v>113.14700000000001</v>
      </c>
      <c r="P61" s="45">
        <v>113.15900000000001</v>
      </c>
      <c r="Q61" s="45">
        <v>113.121</v>
      </c>
      <c r="R61" s="45">
        <v>113.108</v>
      </c>
      <c r="S61" s="39"/>
      <c r="T61" s="35"/>
    </row>
    <row r="62" spans="1:20" ht="24.75" customHeight="1">
      <c r="A62" s="283"/>
      <c r="B62" s="30"/>
      <c r="C62" s="35"/>
      <c r="D62" s="279"/>
      <c r="E62" s="46" t="s">
        <v>222</v>
      </c>
      <c r="F62" s="47">
        <f t="shared" ref="F62:Q62" si="17">ROUNDDOWN((F59+F60)*F61,0)</f>
        <v>71229</v>
      </c>
      <c r="G62" s="47">
        <f t="shared" si="17"/>
        <v>129756</v>
      </c>
      <c r="H62" s="47">
        <f t="shared" si="17"/>
        <v>129955</v>
      </c>
      <c r="I62" s="47">
        <f t="shared" si="17"/>
        <v>136853</v>
      </c>
      <c r="J62" s="47">
        <f t="shared" si="17"/>
        <v>130082</v>
      </c>
      <c r="K62" s="47">
        <f t="shared" si="17"/>
        <v>136979</v>
      </c>
      <c r="L62" s="47">
        <f t="shared" si="17"/>
        <v>123398</v>
      </c>
      <c r="M62" s="47">
        <f t="shared" si="17"/>
        <v>130162</v>
      </c>
      <c r="N62" s="47">
        <f t="shared" si="17"/>
        <v>93371</v>
      </c>
      <c r="O62" s="47">
        <f t="shared" si="17"/>
        <v>98890</v>
      </c>
      <c r="P62" s="47">
        <f t="shared" si="17"/>
        <v>130132</v>
      </c>
      <c r="Q62" s="47">
        <f t="shared" si="17"/>
        <v>136876</v>
      </c>
      <c r="R62" s="47">
        <f>ROUNDDOWN((R59+R60)*R61,0)</f>
        <v>64923</v>
      </c>
      <c r="S62" s="48">
        <f>SUM(F62:R62)</f>
        <v>1512606</v>
      </c>
      <c r="T62" s="35"/>
    </row>
    <row r="63" spans="1:20" ht="24.75" customHeight="1">
      <c r="A63" s="283"/>
      <c r="B63" s="30"/>
      <c r="C63" s="35"/>
      <c r="D63" s="275" t="s">
        <v>316</v>
      </c>
      <c r="E63" s="36" t="s">
        <v>224</v>
      </c>
      <c r="F63" s="37">
        <v>1</v>
      </c>
      <c r="G63" s="37">
        <v>1</v>
      </c>
      <c r="H63" s="37">
        <v>1</v>
      </c>
      <c r="I63" s="37">
        <v>1</v>
      </c>
      <c r="J63" s="37">
        <v>1</v>
      </c>
      <c r="K63" s="37">
        <v>1</v>
      </c>
      <c r="L63" s="37">
        <v>1</v>
      </c>
      <c r="M63" s="37">
        <v>1</v>
      </c>
      <c r="N63" s="37">
        <v>1</v>
      </c>
      <c r="O63" s="38">
        <v>1</v>
      </c>
      <c r="P63" s="38">
        <v>1</v>
      </c>
      <c r="Q63" s="38">
        <v>1</v>
      </c>
      <c r="R63" s="38">
        <v>1</v>
      </c>
      <c r="S63" s="39"/>
      <c r="T63" s="35"/>
    </row>
    <row r="64" spans="1:20" ht="24.75" customHeight="1">
      <c r="A64" s="283"/>
      <c r="B64" s="30"/>
      <c r="C64" s="35"/>
      <c r="D64" s="276"/>
      <c r="E64" s="40" t="s">
        <v>225</v>
      </c>
      <c r="F64" s="41">
        <v>168</v>
      </c>
      <c r="G64" s="41">
        <v>176</v>
      </c>
      <c r="H64" s="41">
        <v>168</v>
      </c>
      <c r="I64" s="41">
        <v>176</v>
      </c>
      <c r="J64" s="41">
        <v>176</v>
      </c>
      <c r="K64" s="42">
        <v>160</v>
      </c>
      <c r="L64" s="41">
        <v>176</v>
      </c>
      <c r="M64" s="41">
        <v>168</v>
      </c>
      <c r="N64" s="41">
        <v>176</v>
      </c>
      <c r="O64" s="41">
        <v>176</v>
      </c>
      <c r="P64" s="41">
        <v>168</v>
      </c>
      <c r="Q64" s="41">
        <v>176</v>
      </c>
      <c r="R64" s="41">
        <v>168</v>
      </c>
      <c r="S64" s="43">
        <f>SUM(F64:R64)</f>
        <v>2232</v>
      </c>
      <c r="T64" s="35"/>
    </row>
    <row r="65" spans="1:20" ht="24.75" customHeight="1">
      <c r="A65" s="283"/>
      <c r="B65" s="30"/>
      <c r="C65" s="35"/>
      <c r="D65" s="276"/>
      <c r="E65" s="40" t="s">
        <v>226</v>
      </c>
      <c r="F65" s="41">
        <v>88</v>
      </c>
      <c r="G65" s="41">
        <v>168</v>
      </c>
      <c r="H65" s="41">
        <v>160</v>
      </c>
      <c r="I65" s="41">
        <v>176</v>
      </c>
      <c r="J65" s="41">
        <v>168</v>
      </c>
      <c r="K65" s="42">
        <v>160</v>
      </c>
      <c r="L65" s="41">
        <v>160</v>
      </c>
      <c r="M65" s="41">
        <v>160</v>
      </c>
      <c r="N65" s="41">
        <v>120</v>
      </c>
      <c r="O65" s="41">
        <v>128</v>
      </c>
      <c r="P65" s="41">
        <v>160</v>
      </c>
      <c r="Q65" s="41">
        <v>176</v>
      </c>
      <c r="R65" s="41">
        <v>80</v>
      </c>
      <c r="S65" s="43">
        <f>SUM(F65:R65)</f>
        <v>1904</v>
      </c>
      <c r="T65" s="35"/>
    </row>
    <row r="66" spans="1:20" ht="24.75" customHeight="1">
      <c r="A66" s="283"/>
      <c r="B66" s="30"/>
      <c r="C66" s="35"/>
      <c r="D66" s="277"/>
      <c r="E66" s="40" t="s">
        <v>215</v>
      </c>
      <c r="F66" s="41">
        <f t="shared" ref="F66:R66" si="18">ROUNDDOWN(F65/F64,2)</f>
        <v>0.52</v>
      </c>
      <c r="G66" s="41">
        <f t="shared" si="18"/>
        <v>0.95</v>
      </c>
      <c r="H66" s="41">
        <f t="shared" si="18"/>
        <v>0.95</v>
      </c>
      <c r="I66" s="41">
        <f t="shared" si="18"/>
        <v>1</v>
      </c>
      <c r="J66" s="41">
        <f t="shared" si="18"/>
        <v>0.95</v>
      </c>
      <c r="K66" s="42">
        <f t="shared" si="18"/>
        <v>1</v>
      </c>
      <c r="L66" s="41">
        <f t="shared" si="18"/>
        <v>0.9</v>
      </c>
      <c r="M66" s="41">
        <f t="shared" si="18"/>
        <v>0.95</v>
      </c>
      <c r="N66" s="41">
        <f t="shared" si="18"/>
        <v>0.68</v>
      </c>
      <c r="O66" s="41">
        <f t="shared" si="18"/>
        <v>0.72</v>
      </c>
      <c r="P66" s="41">
        <f t="shared" si="18"/>
        <v>0.95</v>
      </c>
      <c r="Q66" s="41">
        <f t="shared" si="18"/>
        <v>1</v>
      </c>
      <c r="R66" s="41">
        <f t="shared" si="18"/>
        <v>0.47</v>
      </c>
      <c r="S66" s="43">
        <f>SUM(F66:R66)</f>
        <v>11.040000000000001</v>
      </c>
      <c r="T66" s="35"/>
    </row>
    <row r="67" spans="1:20" ht="24.75" customHeight="1">
      <c r="A67" s="283"/>
      <c r="B67" s="30"/>
      <c r="C67" s="35"/>
      <c r="D67" s="277"/>
      <c r="E67" s="165" t="s">
        <v>217</v>
      </c>
      <c r="F67" s="44">
        <v>1200</v>
      </c>
      <c r="G67" s="44">
        <v>1200</v>
      </c>
      <c r="H67" s="44">
        <v>1200</v>
      </c>
      <c r="I67" s="44">
        <v>1200</v>
      </c>
      <c r="J67" s="44">
        <v>1200</v>
      </c>
      <c r="K67" s="44">
        <v>1200</v>
      </c>
      <c r="L67" s="44">
        <v>1200</v>
      </c>
      <c r="M67" s="44">
        <v>1200</v>
      </c>
      <c r="N67" s="44">
        <v>1200</v>
      </c>
      <c r="O67" s="44">
        <v>1200</v>
      </c>
      <c r="P67" s="44">
        <v>1200</v>
      </c>
      <c r="Q67" s="44">
        <v>1200</v>
      </c>
      <c r="R67" s="44">
        <v>1200</v>
      </c>
      <c r="S67" s="39"/>
      <c r="T67" s="35"/>
    </row>
    <row r="68" spans="1:20" ht="24.75" customHeight="1">
      <c r="A68" s="283"/>
      <c r="B68" s="30"/>
      <c r="C68" s="35"/>
      <c r="D68" s="278"/>
      <c r="E68" s="165" t="s">
        <v>230</v>
      </c>
      <c r="F68" s="44">
        <f t="shared" ref="F68:R68" si="19">ROUNDDOWN(F67*F66,0)</f>
        <v>624</v>
      </c>
      <c r="G68" s="44">
        <f t="shared" si="19"/>
        <v>1140</v>
      </c>
      <c r="H68" s="44">
        <f t="shared" si="19"/>
        <v>1140</v>
      </c>
      <c r="I68" s="44">
        <f t="shared" si="19"/>
        <v>1200</v>
      </c>
      <c r="J68" s="44">
        <f t="shared" si="19"/>
        <v>1140</v>
      </c>
      <c r="K68" s="44">
        <f t="shared" si="19"/>
        <v>1200</v>
      </c>
      <c r="L68" s="44">
        <f t="shared" si="19"/>
        <v>1080</v>
      </c>
      <c r="M68" s="44">
        <f t="shared" si="19"/>
        <v>1140</v>
      </c>
      <c r="N68" s="44">
        <f>ROUNDDOWN(N67*N66,0)</f>
        <v>816</v>
      </c>
      <c r="O68" s="44">
        <f t="shared" si="19"/>
        <v>864</v>
      </c>
      <c r="P68" s="44">
        <f t="shared" si="19"/>
        <v>1140</v>
      </c>
      <c r="Q68" s="44">
        <f t="shared" si="19"/>
        <v>1200</v>
      </c>
      <c r="R68" s="44">
        <f t="shared" si="19"/>
        <v>564</v>
      </c>
      <c r="S68" s="43">
        <f>SUM(F68:R68)</f>
        <v>13248</v>
      </c>
      <c r="T68" s="35"/>
    </row>
    <row r="69" spans="1:20" ht="24.75" customHeight="1">
      <c r="A69" s="283"/>
      <c r="B69" s="30"/>
      <c r="C69" s="35"/>
      <c r="D69" s="278"/>
      <c r="E69" s="204" t="s">
        <v>231</v>
      </c>
      <c r="F69" s="44">
        <v>10</v>
      </c>
      <c r="G69" s="44">
        <v>10</v>
      </c>
      <c r="H69" s="44">
        <v>10</v>
      </c>
      <c r="I69" s="44">
        <v>10</v>
      </c>
      <c r="J69" s="44">
        <v>10</v>
      </c>
      <c r="K69" s="44">
        <v>10</v>
      </c>
      <c r="L69" s="44">
        <v>10</v>
      </c>
      <c r="M69" s="44">
        <v>10</v>
      </c>
      <c r="N69" s="44">
        <v>10</v>
      </c>
      <c r="O69" s="44">
        <v>10</v>
      </c>
      <c r="P69" s="44">
        <v>10</v>
      </c>
      <c r="Q69" s="44">
        <v>10</v>
      </c>
      <c r="R69" s="44">
        <v>10</v>
      </c>
      <c r="S69" s="43">
        <f>SUM(F69:R69)</f>
        <v>130</v>
      </c>
      <c r="T69" s="35"/>
    </row>
    <row r="70" spans="1:20" ht="24.75" customHeight="1">
      <c r="A70" s="283"/>
      <c r="B70" s="30"/>
      <c r="C70" s="35"/>
      <c r="D70" s="278"/>
      <c r="E70" s="40" t="s">
        <v>220</v>
      </c>
      <c r="F70" s="45">
        <v>112.35</v>
      </c>
      <c r="G70" s="45">
        <v>112.83199999999999</v>
      </c>
      <c r="H70" s="45">
        <v>113.005</v>
      </c>
      <c r="I70" s="45">
        <v>113.102</v>
      </c>
      <c r="J70" s="45">
        <v>113.11499999999999</v>
      </c>
      <c r="K70" s="45">
        <v>113.206</v>
      </c>
      <c r="L70" s="45">
        <v>113.21</v>
      </c>
      <c r="M70" s="45">
        <v>113.185</v>
      </c>
      <c r="N70" s="45">
        <v>113.04</v>
      </c>
      <c r="O70" s="45">
        <v>113.14700000000001</v>
      </c>
      <c r="P70" s="45">
        <v>113.15900000000001</v>
      </c>
      <c r="Q70" s="45">
        <v>113.121</v>
      </c>
      <c r="R70" s="45">
        <v>113.108</v>
      </c>
      <c r="S70" s="39"/>
      <c r="T70" s="35"/>
    </row>
    <row r="71" spans="1:20" ht="24.75" customHeight="1">
      <c r="A71" s="283"/>
      <c r="B71" s="30"/>
      <c r="C71" s="35"/>
      <c r="D71" s="279"/>
      <c r="E71" s="46" t="s">
        <v>222</v>
      </c>
      <c r="F71" s="47">
        <f>ROUNDDOWN((F68+F69)*F70,0)</f>
        <v>71229</v>
      </c>
      <c r="G71" s="47">
        <f t="shared" ref="G71:Q71" si="20">ROUNDDOWN((G68+G69)*G70,0)</f>
        <v>129756</v>
      </c>
      <c r="H71" s="47">
        <f t="shared" si="20"/>
        <v>129955</v>
      </c>
      <c r="I71" s="47">
        <f t="shared" si="20"/>
        <v>136853</v>
      </c>
      <c r="J71" s="47">
        <f t="shared" si="20"/>
        <v>130082</v>
      </c>
      <c r="K71" s="47">
        <f t="shared" si="20"/>
        <v>136979</v>
      </c>
      <c r="L71" s="47">
        <f t="shared" si="20"/>
        <v>123398</v>
      </c>
      <c r="M71" s="47">
        <f t="shared" si="20"/>
        <v>130162</v>
      </c>
      <c r="N71" s="47">
        <f t="shared" si="20"/>
        <v>93371</v>
      </c>
      <c r="O71" s="47">
        <f t="shared" si="20"/>
        <v>98890</v>
      </c>
      <c r="P71" s="47">
        <f t="shared" si="20"/>
        <v>130132</v>
      </c>
      <c r="Q71" s="47">
        <f t="shared" si="20"/>
        <v>136876</v>
      </c>
      <c r="R71" s="47">
        <f>ROUNDDOWN((R68+R69)*R70,0)</f>
        <v>64923</v>
      </c>
      <c r="S71" s="48">
        <f>SUM(F71:R71)</f>
        <v>1512606</v>
      </c>
      <c r="T71" s="35"/>
    </row>
    <row r="72" spans="1:20" ht="18.75" customHeight="1">
      <c r="A72" s="283"/>
      <c r="B72" s="30"/>
      <c r="C72" s="284" t="s">
        <v>235</v>
      </c>
      <c r="D72" s="285"/>
      <c r="E72" s="31"/>
      <c r="F72" s="59"/>
      <c r="G72" s="159"/>
      <c r="H72" s="59"/>
      <c r="I72" s="159"/>
      <c r="J72" s="59"/>
      <c r="K72" s="159"/>
      <c r="L72" s="59"/>
      <c r="M72" s="159"/>
      <c r="N72" s="59"/>
      <c r="O72" s="159"/>
      <c r="P72" s="59"/>
      <c r="Q72" s="159"/>
      <c r="R72" s="159"/>
      <c r="S72" s="60"/>
      <c r="T72" s="163"/>
    </row>
    <row r="73" spans="1:20" ht="24.75" customHeight="1">
      <c r="A73" s="283"/>
      <c r="B73" s="30"/>
      <c r="C73" s="35"/>
      <c r="D73" s="275" t="s">
        <v>317</v>
      </c>
      <c r="E73" s="36" t="s">
        <v>224</v>
      </c>
      <c r="F73" s="37">
        <v>1</v>
      </c>
      <c r="G73" s="37">
        <v>1</v>
      </c>
      <c r="H73" s="37">
        <v>1</v>
      </c>
      <c r="I73" s="37">
        <v>1</v>
      </c>
      <c r="J73" s="37">
        <v>1</v>
      </c>
      <c r="K73" s="37">
        <v>1</v>
      </c>
      <c r="L73" s="37">
        <v>1</v>
      </c>
      <c r="M73" s="37">
        <v>1</v>
      </c>
      <c r="N73" s="37">
        <v>1</v>
      </c>
      <c r="O73" s="38">
        <v>1</v>
      </c>
      <c r="P73" s="38">
        <v>1</v>
      </c>
      <c r="Q73" s="38">
        <v>1</v>
      </c>
      <c r="R73" s="38">
        <v>1</v>
      </c>
      <c r="S73" s="39"/>
      <c r="T73" s="35"/>
    </row>
    <row r="74" spans="1:20" ht="24.75" customHeight="1">
      <c r="A74" s="283"/>
      <c r="B74" s="30"/>
      <c r="C74" s="35"/>
      <c r="D74" s="276"/>
      <c r="E74" s="40" t="s">
        <v>225</v>
      </c>
      <c r="F74" s="41">
        <v>168</v>
      </c>
      <c r="G74" s="41">
        <v>176</v>
      </c>
      <c r="H74" s="41">
        <v>168</v>
      </c>
      <c r="I74" s="41">
        <v>176</v>
      </c>
      <c r="J74" s="41">
        <v>176</v>
      </c>
      <c r="K74" s="42">
        <v>160</v>
      </c>
      <c r="L74" s="41">
        <v>176</v>
      </c>
      <c r="M74" s="41">
        <v>168</v>
      </c>
      <c r="N74" s="41">
        <v>176</v>
      </c>
      <c r="O74" s="41">
        <v>176</v>
      </c>
      <c r="P74" s="41">
        <v>168</v>
      </c>
      <c r="Q74" s="41">
        <v>176</v>
      </c>
      <c r="R74" s="41">
        <v>168</v>
      </c>
      <c r="S74" s="43">
        <f>SUM(F74:R74)</f>
        <v>2232</v>
      </c>
      <c r="T74" s="35"/>
    </row>
    <row r="75" spans="1:20" ht="24.75" customHeight="1">
      <c r="A75" s="283"/>
      <c r="B75" s="30"/>
      <c r="C75" s="35"/>
      <c r="D75" s="276"/>
      <c r="E75" s="40" t="s">
        <v>226</v>
      </c>
      <c r="F75" s="41">
        <v>88</v>
      </c>
      <c r="G75" s="41">
        <v>168</v>
      </c>
      <c r="H75" s="41">
        <v>160</v>
      </c>
      <c r="I75" s="41">
        <v>176</v>
      </c>
      <c r="J75" s="41">
        <v>168</v>
      </c>
      <c r="K75" s="42">
        <v>160</v>
      </c>
      <c r="L75" s="41">
        <v>160</v>
      </c>
      <c r="M75" s="41">
        <v>160</v>
      </c>
      <c r="N75" s="41">
        <v>120</v>
      </c>
      <c r="O75" s="41">
        <v>128</v>
      </c>
      <c r="P75" s="41">
        <v>160</v>
      </c>
      <c r="Q75" s="41">
        <v>176</v>
      </c>
      <c r="R75" s="41">
        <v>80</v>
      </c>
      <c r="S75" s="43">
        <f>SUM(F75:R75)</f>
        <v>1904</v>
      </c>
      <c r="T75" s="35"/>
    </row>
    <row r="76" spans="1:20" ht="24.75" customHeight="1">
      <c r="A76" s="283"/>
      <c r="B76" s="30"/>
      <c r="C76" s="35"/>
      <c r="D76" s="277"/>
      <c r="E76" s="40" t="s">
        <v>215</v>
      </c>
      <c r="F76" s="41">
        <f t="shared" ref="F76:R76" si="21">ROUNDDOWN(F75/F74,2)</f>
        <v>0.52</v>
      </c>
      <c r="G76" s="41">
        <f t="shared" si="21"/>
        <v>0.95</v>
      </c>
      <c r="H76" s="41">
        <f t="shared" si="21"/>
        <v>0.95</v>
      </c>
      <c r="I76" s="41">
        <f t="shared" si="21"/>
        <v>1</v>
      </c>
      <c r="J76" s="41">
        <f t="shared" si="21"/>
        <v>0.95</v>
      </c>
      <c r="K76" s="42">
        <f t="shared" si="21"/>
        <v>1</v>
      </c>
      <c r="L76" s="41">
        <f t="shared" si="21"/>
        <v>0.9</v>
      </c>
      <c r="M76" s="41">
        <f t="shared" si="21"/>
        <v>0.95</v>
      </c>
      <c r="N76" s="41">
        <f t="shared" si="21"/>
        <v>0.68</v>
      </c>
      <c r="O76" s="41">
        <f t="shared" si="21"/>
        <v>0.72</v>
      </c>
      <c r="P76" s="41">
        <f t="shared" si="21"/>
        <v>0.95</v>
      </c>
      <c r="Q76" s="41">
        <f t="shared" si="21"/>
        <v>1</v>
      </c>
      <c r="R76" s="41">
        <f t="shared" si="21"/>
        <v>0.47</v>
      </c>
      <c r="S76" s="43">
        <f>SUM(F76:R76)</f>
        <v>11.040000000000001</v>
      </c>
      <c r="T76" s="35"/>
    </row>
    <row r="77" spans="1:20" ht="24.75" customHeight="1">
      <c r="A77" s="283"/>
      <c r="B77" s="30"/>
      <c r="C77" s="35"/>
      <c r="D77" s="277"/>
      <c r="E77" s="165" t="s">
        <v>217</v>
      </c>
      <c r="F77" s="44">
        <v>1200</v>
      </c>
      <c r="G77" s="44">
        <v>1200</v>
      </c>
      <c r="H77" s="44">
        <v>1200</v>
      </c>
      <c r="I77" s="44">
        <v>1200</v>
      </c>
      <c r="J77" s="44">
        <v>1200</v>
      </c>
      <c r="K77" s="44">
        <v>1200</v>
      </c>
      <c r="L77" s="44">
        <v>1200</v>
      </c>
      <c r="M77" s="44">
        <v>1200</v>
      </c>
      <c r="N77" s="44">
        <v>1200</v>
      </c>
      <c r="O77" s="44">
        <v>1200</v>
      </c>
      <c r="P77" s="44">
        <v>1200</v>
      </c>
      <c r="Q77" s="44">
        <v>1200</v>
      </c>
      <c r="R77" s="44">
        <v>1200</v>
      </c>
      <c r="S77" s="39"/>
      <c r="T77" s="35"/>
    </row>
    <row r="78" spans="1:20" ht="24.75" customHeight="1">
      <c r="A78" s="283"/>
      <c r="B78" s="30"/>
      <c r="C78" s="35"/>
      <c r="D78" s="278"/>
      <c r="E78" s="165" t="s">
        <v>230</v>
      </c>
      <c r="F78" s="44">
        <f t="shared" ref="F78:R78" si="22">ROUNDDOWN(F77*F76,0)</f>
        <v>624</v>
      </c>
      <c r="G78" s="44">
        <f t="shared" si="22"/>
        <v>1140</v>
      </c>
      <c r="H78" s="44">
        <f t="shared" si="22"/>
        <v>1140</v>
      </c>
      <c r="I78" s="44">
        <f t="shared" si="22"/>
        <v>1200</v>
      </c>
      <c r="J78" s="44">
        <f t="shared" si="22"/>
        <v>1140</v>
      </c>
      <c r="K78" s="44">
        <f t="shared" si="22"/>
        <v>1200</v>
      </c>
      <c r="L78" s="44">
        <f t="shared" si="22"/>
        <v>1080</v>
      </c>
      <c r="M78" s="44">
        <f t="shared" si="22"/>
        <v>1140</v>
      </c>
      <c r="N78" s="44">
        <f t="shared" si="22"/>
        <v>816</v>
      </c>
      <c r="O78" s="44">
        <f t="shared" si="22"/>
        <v>864</v>
      </c>
      <c r="P78" s="44">
        <f t="shared" si="22"/>
        <v>1140</v>
      </c>
      <c r="Q78" s="44">
        <f t="shared" si="22"/>
        <v>1200</v>
      </c>
      <c r="R78" s="44">
        <f t="shared" si="22"/>
        <v>564</v>
      </c>
      <c r="S78" s="43">
        <f>SUM(F78:R78)</f>
        <v>13248</v>
      </c>
      <c r="T78" s="35"/>
    </row>
    <row r="79" spans="1:20" ht="24.75" customHeight="1">
      <c r="A79" s="283"/>
      <c r="B79" s="30"/>
      <c r="C79" s="35"/>
      <c r="D79" s="278"/>
      <c r="E79" s="204" t="s">
        <v>231</v>
      </c>
      <c r="F79" s="44">
        <v>10</v>
      </c>
      <c r="G79" s="44">
        <v>10</v>
      </c>
      <c r="H79" s="44">
        <v>10</v>
      </c>
      <c r="I79" s="44">
        <v>10</v>
      </c>
      <c r="J79" s="44">
        <v>10</v>
      </c>
      <c r="K79" s="44">
        <v>10</v>
      </c>
      <c r="L79" s="44">
        <v>10</v>
      </c>
      <c r="M79" s="44">
        <v>10</v>
      </c>
      <c r="N79" s="44">
        <v>10</v>
      </c>
      <c r="O79" s="44">
        <v>10</v>
      </c>
      <c r="P79" s="44">
        <v>10</v>
      </c>
      <c r="Q79" s="44">
        <v>10</v>
      </c>
      <c r="R79" s="44">
        <v>10</v>
      </c>
      <c r="S79" s="43">
        <f>SUM(F79:R79)</f>
        <v>130</v>
      </c>
      <c r="T79" s="35"/>
    </row>
    <row r="80" spans="1:20" ht="24.75" customHeight="1">
      <c r="A80" s="283"/>
      <c r="B80" s="30"/>
      <c r="C80" s="35"/>
      <c r="D80" s="278"/>
      <c r="E80" s="40" t="s">
        <v>220</v>
      </c>
      <c r="F80" s="45">
        <v>112.35</v>
      </c>
      <c r="G80" s="45">
        <v>112.83199999999999</v>
      </c>
      <c r="H80" s="45">
        <v>113.005</v>
      </c>
      <c r="I80" s="45">
        <v>113.102</v>
      </c>
      <c r="J80" s="45">
        <v>113.11499999999999</v>
      </c>
      <c r="K80" s="45">
        <v>113.206</v>
      </c>
      <c r="L80" s="45">
        <v>113.21</v>
      </c>
      <c r="M80" s="45">
        <v>113.185</v>
      </c>
      <c r="N80" s="45">
        <v>113.04</v>
      </c>
      <c r="O80" s="45">
        <v>113.14700000000001</v>
      </c>
      <c r="P80" s="45">
        <v>113.15900000000001</v>
      </c>
      <c r="Q80" s="45">
        <v>113.121</v>
      </c>
      <c r="R80" s="45">
        <v>113.108</v>
      </c>
      <c r="S80" s="39"/>
      <c r="T80" s="35"/>
    </row>
    <row r="81" spans="1:20" ht="24.75" customHeight="1">
      <c r="A81" s="283"/>
      <c r="B81" s="30"/>
      <c r="C81" s="35"/>
      <c r="D81" s="279"/>
      <c r="E81" s="46" t="s">
        <v>222</v>
      </c>
      <c r="F81" s="47">
        <f t="shared" ref="F81:R81" si="23">ROUNDDOWN((F78+F79)*F80,0)</f>
        <v>71229</v>
      </c>
      <c r="G81" s="47">
        <f t="shared" si="23"/>
        <v>129756</v>
      </c>
      <c r="H81" s="47">
        <f t="shared" si="23"/>
        <v>129955</v>
      </c>
      <c r="I81" s="47">
        <f t="shared" si="23"/>
        <v>136853</v>
      </c>
      <c r="J81" s="47">
        <f t="shared" si="23"/>
        <v>130082</v>
      </c>
      <c r="K81" s="47">
        <f t="shared" si="23"/>
        <v>136979</v>
      </c>
      <c r="L81" s="47">
        <f t="shared" si="23"/>
        <v>123398</v>
      </c>
      <c r="M81" s="47">
        <f t="shared" si="23"/>
        <v>130162</v>
      </c>
      <c r="N81" s="47">
        <f t="shared" si="23"/>
        <v>93371</v>
      </c>
      <c r="O81" s="47">
        <f t="shared" si="23"/>
        <v>98890</v>
      </c>
      <c r="P81" s="47">
        <f t="shared" si="23"/>
        <v>130132</v>
      </c>
      <c r="Q81" s="47">
        <f t="shared" si="23"/>
        <v>136876</v>
      </c>
      <c r="R81" s="47">
        <f t="shared" si="23"/>
        <v>64923</v>
      </c>
      <c r="S81" s="48">
        <f>SUM(F81:R81)</f>
        <v>1512606</v>
      </c>
    </row>
    <row r="82" spans="1:20" ht="18.75" customHeight="1">
      <c r="A82" s="283"/>
      <c r="B82" s="50" t="s">
        <v>236</v>
      </c>
      <c r="C82" s="28"/>
      <c r="D82" s="51"/>
      <c r="E82" s="61"/>
      <c r="F82" s="28"/>
      <c r="G82" s="29"/>
      <c r="H82" s="28"/>
      <c r="I82" s="29"/>
      <c r="J82" s="28"/>
      <c r="K82" s="29"/>
      <c r="L82" s="28"/>
      <c r="M82" s="29"/>
      <c r="N82" s="28"/>
      <c r="O82" s="29"/>
      <c r="P82" s="28"/>
      <c r="Q82" s="29"/>
      <c r="R82" s="29"/>
      <c r="S82" s="53">
        <f>SUM(S34,S43,S53,S62,S71,S81)</f>
        <v>9075636</v>
      </c>
      <c r="T82" s="53"/>
    </row>
    <row r="83" spans="1:20" ht="18.75" customHeight="1">
      <c r="A83" s="280"/>
      <c r="B83" s="281" t="s">
        <v>237</v>
      </c>
      <c r="C83" s="282"/>
      <c r="D83" s="282"/>
      <c r="E83" s="27"/>
      <c r="F83" s="28"/>
      <c r="G83" s="29"/>
      <c r="H83" s="28"/>
      <c r="I83" s="29"/>
      <c r="J83" s="28"/>
      <c r="K83" s="29"/>
      <c r="L83" s="28"/>
      <c r="M83" s="29"/>
      <c r="N83" s="28"/>
      <c r="O83" s="29"/>
      <c r="P83" s="28"/>
      <c r="Q83" s="29"/>
      <c r="R83" s="29"/>
      <c r="S83" s="53"/>
      <c r="T83" s="55" t="s">
        <v>192</v>
      </c>
    </row>
    <row r="84" spans="1:20" ht="24.75" customHeight="1">
      <c r="A84" s="280"/>
      <c r="B84" s="30"/>
      <c r="C84" s="35"/>
      <c r="D84" s="275" t="s">
        <v>319</v>
      </c>
      <c r="E84" s="36" t="s">
        <v>209</v>
      </c>
      <c r="F84" s="37">
        <v>0.5</v>
      </c>
      <c r="G84" s="37">
        <v>0.5</v>
      </c>
      <c r="H84" s="37">
        <v>0.5</v>
      </c>
      <c r="I84" s="37">
        <v>0.5</v>
      </c>
      <c r="J84" s="37">
        <v>0.5</v>
      </c>
      <c r="K84" s="37">
        <v>0.5</v>
      </c>
      <c r="L84" s="37">
        <v>0.5</v>
      </c>
      <c r="M84" s="37">
        <v>0.5</v>
      </c>
      <c r="N84" s="37">
        <v>0.5</v>
      </c>
      <c r="O84" s="38">
        <v>0.5</v>
      </c>
      <c r="P84" s="38">
        <v>0.5</v>
      </c>
      <c r="Q84" s="38">
        <v>0.5</v>
      </c>
      <c r="R84" s="38">
        <v>0.5</v>
      </c>
      <c r="S84" s="39"/>
      <c r="T84" s="201" t="s">
        <v>210</v>
      </c>
    </row>
    <row r="85" spans="1:20" ht="24.75" customHeight="1">
      <c r="A85" s="280"/>
      <c r="B85" s="30"/>
      <c r="C85" s="35"/>
      <c r="D85" s="276"/>
      <c r="E85" s="40" t="s">
        <v>211</v>
      </c>
      <c r="F85" s="41">
        <v>168</v>
      </c>
      <c r="G85" s="41">
        <v>176</v>
      </c>
      <c r="H85" s="41">
        <v>168</v>
      </c>
      <c r="I85" s="41">
        <v>176</v>
      </c>
      <c r="J85" s="41">
        <v>176</v>
      </c>
      <c r="K85" s="42">
        <v>160</v>
      </c>
      <c r="L85" s="41">
        <v>176</v>
      </c>
      <c r="M85" s="41">
        <v>168</v>
      </c>
      <c r="N85" s="41">
        <v>176</v>
      </c>
      <c r="O85" s="41">
        <v>176</v>
      </c>
      <c r="P85" s="41">
        <v>168</v>
      </c>
      <c r="Q85" s="41">
        <v>176</v>
      </c>
      <c r="R85" s="41">
        <v>168</v>
      </c>
      <c r="S85" s="43">
        <f>SUM(F85:R85)</f>
        <v>2232</v>
      </c>
      <c r="T85" s="201" t="s">
        <v>212</v>
      </c>
    </row>
    <row r="86" spans="1:20" ht="24.75" customHeight="1">
      <c r="A86" s="280"/>
      <c r="B86" s="30"/>
      <c r="C86" s="35"/>
      <c r="D86" s="276"/>
      <c r="E86" s="40" t="s">
        <v>213</v>
      </c>
      <c r="F86" s="41">
        <v>40</v>
      </c>
      <c r="G86" s="41">
        <v>84</v>
      </c>
      <c r="H86" s="41">
        <v>80</v>
      </c>
      <c r="I86" s="41">
        <v>88</v>
      </c>
      <c r="J86" s="41">
        <v>84</v>
      </c>
      <c r="K86" s="42">
        <v>80</v>
      </c>
      <c r="L86" s="41">
        <v>80</v>
      </c>
      <c r="M86" s="41">
        <v>84</v>
      </c>
      <c r="N86" s="41">
        <v>60</v>
      </c>
      <c r="O86" s="41">
        <v>64</v>
      </c>
      <c r="P86" s="41">
        <v>80</v>
      </c>
      <c r="Q86" s="41">
        <v>88</v>
      </c>
      <c r="R86" s="41">
        <v>44</v>
      </c>
      <c r="S86" s="43">
        <f>SUM(F86:R86)</f>
        <v>956</v>
      </c>
      <c r="T86" s="201" t="s">
        <v>214</v>
      </c>
    </row>
    <row r="87" spans="1:20" ht="24.75" customHeight="1">
      <c r="A87" s="280"/>
      <c r="B87" s="30"/>
      <c r="C87" s="35"/>
      <c r="D87" s="277"/>
      <c r="E87" s="40" t="s">
        <v>215</v>
      </c>
      <c r="F87" s="41">
        <f t="shared" ref="F87:R87" si="24">ROUNDDOWN(F86/F85,2)</f>
        <v>0.23</v>
      </c>
      <c r="G87" s="41">
        <f t="shared" si="24"/>
        <v>0.47</v>
      </c>
      <c r="H87" s="41">
        <f t="shared" si="24"/>
        <v>0.47</v>
      </c>
      <c r="I87" s="41">
        <f t="shared" si="24"/>
        <v>0.5</v>
      </c>
      <c r="J87" s="41">
        <f t="shared" si="24"/>
        <v>0.47</v>
      </c>
      <c r="K87" s="42">
        <f t="shared" si="24"/>
        <v>0.5</v>
      </c>
      <c r="L87" s="41">
        <f t="shared" si="24"/>
        <v>0.45</v>
      </c>
      <c r="M87" s="41">
        <f t="shared" si="24"/>
        <v>0.5</v>
      </c>
      <c r="N87" s="41">
        <f t="shared" si="24"/>
        <v>0.34</v>
      </c>
      <c r="O87" s="41">
        <f t="shared" si="24"/>
        <v>0.36</v>
      </c>
      <c r="P87" s="41">
        <f t="shared" si="24"/>
        <v>0.47</v>
      </c>
      <c r="Q87" s="41">
        <f t="shared" si="24"/>
        <v>0.5</v>
      </c>
      <c r="R87" s="41">
        <f t="shared" si="24"/>
        <v>0.26</v>
      </c>
      <c r="S87" s="43">
        <f>SUM(F87:R87)</f>
        <v>5.52</v>
      </c>
      <c r="T87" s="201" t="s">
        <v>216</v>
      </c>
    </row>
    <row r="88" spans="1:20" ht="24.75" customHeight="1">
      <c r="A88" s="280"/>
      <c r="B88" s="30"/>
      <c r="C88" s="35"/>
      <c r="D88" s="277"/>
      <c r="E88" s="165" t="s">
        <v>217</v>
      </c>
      <c r="F88" s="44">
        <v>300000</v>
      </c>
      <c r="G88" s="44">
        <v>300000</v>
      </c>
      <c r="H88" s="44">
        <v>300000</v>
      </c>
      <c r="I88" s="44">
        <v>300000</v>
      </c>
      <c r="J88" s="44">
        <v>300000</v>
      </c>
      <c r="K88" s="44">
        <v>300000</v>
      </c>
      <c r="L88" s="44">
        <v>300000</v>
      </c>
      <c r="M88" s="44">
        <v>300000</v>
      </c>
      <c r="N88" s="44">
        <v>305000</v>
      </c>
      <c r="O88" s="44">
        <v>305000</v>
      </c>
      <c r="P88" s="44">
        <v>305000</v>
      </c>
      <c r="Q88" s="44">
        <v>305000</v>
      </c>
      <c r="R88" s="44">
        <v>305000</v>
      </c>
      <c r="S88" s="39"/>
      <c r="T88" s="202" t="s">
        <v>318</v>
      </c>
    </row>
    <row r="89" spans="1:20" ht="24.75" customHeight="1">
      <c r="A89" s="280"/>
      <c r="B89" s="30"/>
      <c r="C89" s="35"/>
      <c r="D89" s="278"/>
      <c r="E89" s="165" t="s">
        <v>230</v>
      </c>
      <c r="F89" s="44">
        <f t="shared" ref="F89:R89" si="25">ROUNDDOWN(F88*F87,0)</f>
        <v>69000</v>
      </c>
      <c r="G89" s="44">
        <f t="shared" si="25"/>
        <v>141000</v>
      </c>
      <c r="H89" s="44">
        <f t="shared" si="25"/>
        <v>141000</v>
      </c>
      <c r="I89" s="44">
        <f t="shared" si="25"/>
        <v>150000</v>
      </c>
      <c r="J89" s="44">
        <f t="shared" si="25"/>
        <v>141000</v>
      </c>
      <c r="K89" s="44">
        <f t="shared" si="25"/>
        <v>150000</v>
      </c>
      <c r="L89" s="44">
        <f t="shared" si="25"/>
        <v>135000</v>
      </c>
      <c r="M89" s="44">
        <f t="shared" si="25"/>
        <v>150000</v>
      </c>
      <c r="N89" s="44">
        <f t="shared" si="25"/>
        <v>103700</v>
      </c>
      <c r="O89" s="44">
        <f t="shared" si="25"/>
        <v>109800</v>
      </c>
      <c r="P89" s="44">
        <f t="shared" si="25"/>
        <v>143350</v>
      </c>
      <c r="Q89" s="44">
        <f t="shared" si="25"/>
        <v>152500</v>
      </c>
      <c r="R89" s="44">
        <f t="shared" si="25"/>
        <v>79300</v>
      </c>
      <c r="S89" s="43">
        <f>SUM(F89:R89)</f>
        <v>1665650</v>
      </c>
      <c r="T89" s="201" t="s">
        <v>219</v>
      </c>
    </row>
    <row r="90" spans="1:20" ht="24.75" customHeight="1">
      <c r="A90" s="280"/>
      <c r="B90" s="30"/>
      <c r="C90" s="35"/>
      <c r="D90" s="278"/>
      <c r="E90" s="40" t="s">
        <v>220</v>
      </c>
      <c r="F90" s="45">
        <v>1</v>
      </c>
      <c r="G90" s="45">
        <v>1</v>
      </c>
      <c r="H90" s="45">
        <v>1</v>
      </c>
      <c r="I90" s="45">
        <v>1</v>
      </c>
      <c r="J90" s="45">
        <v>1</v>
      </c>
      <c r="K90" s="45">
        <v>1</v>
      </c>
      <c r="L90" s="45">
        <v>1</v>
      </c>
      <c r="M90" s="45">
        <v>1</v>
      </c>
      <c r="N90" s="45">
        <v>1</v>
      </c>
      <c r="O90" s="45">
        <v>1</v>
      </c>
      <c r="P90" s="45">
        <v>1</v>
      </c>
      <c r="Q90" s="45">
        <v>1</v>
      </c>
      <c r="R90" s="45">
        <v>1</v>
      </c>
      <c r="S90" s="39"/>
      <c r="T90" s="202" t="s">
        <v>221</v>
      </c>
    </row>
    <row r="91" spans="1:20" ht="24.75" customHeight="1">
      <c r="A91" s="280"/>
      <c r="B91" s="30"/>
      <c r="C91" s="35"/>
      <c r="D91" s="279"/>
      <c r="E91" s="46" t="s">
        <v>222</v>
      </c>
      <c r="F91" s="47">
        <f t="shared" ref="F91:R91" si="26">ROUNDDOWN(F89*F90,0)</f>
        <v>69000</v>
      </c>
      <c r="G91" s="47">
        <f t="shared" si="26"/>
        <v>141000</v>
      </c>
      <c r="H91" s="47">
        <f t="shared" si="26"/>
        <v>141000</v>
      </c>
      <c r="I91" s="47">
        <f t="shared" si="26"/>
        <v>150000</v>
      </c>
      <c r="J91" s="47">
        <f t="shared" si="26"/>
        <v>141000</v>
      </c>
      <c r="K91" s="47">
        <f t="shared" si="26"/>
        <v>150000</v>
      </c>
      <c r="L91" s="47">
        <f t="shared" si="26"/>
        <v>135000</v>
      </c>
      <c r="M91" s="47">
        <f t="shared" si="26"/>
        <v>150000</v>
      </c>
      <c r="N91" s="47">
        <f t="shared" si="26"/>
        <v>103700</v>
      </c>
      <c r="O91" s="47">
        <f t="shared" si="26"/>
        <v>109800</v>
      </c>
      <c r="P91" s="47">
        <f t="shared" si="26"/>
        <v>143350</v>
      </c>
      <c r="Q91" s="47">
        <f t="shared" si="26"/>
        <v>152500</v>
      </c>
      <c r="R91" s="47">
        <f t="shared" si="26"/>
        <v>79300</v>
      </c>
      <c r="S91" s="48">
        <f>SUM(F91:R91)</f>
        <v>1665650</v>
      </c>
      <c r="T91" s="203" t="s">
        <v>223</v>
      </c>
    </row>
    <row r="92" spans="1:20" ht="24.75" customHeight="1">
      <c r="A92" s="280"/>
      <c r="B92" s="30"/>
      <c r="C92" s="35"/>
      <c r="D92" s="275" t="s">
        <v>320</v>
      </c>
      <c r="E92" s="36" t="s">
        <v>209</v>
      </c>
      <c r="F92" s="37">
        <v>0.5</v>
      </c>
      <c r="G92" s="37">
        <v>0.5</v>
      </c>
      <c r="H92" s="37">
        <v>0.5</v>
      </c>
      <c r="I92" s="37">
        <v>0.5</v>
      </c>
      <c r="J92" s="37">
        <v>0.5</v>
      </c>
      <c r="K92" s="37">
        <v>0.5</v>
      </c>
      <c r="L92" s="37">
        <v>0.5</v>
      </c>
      <c r="M92" s="37">
        <v>0.5</v>
      </c>
      <c r="N92" s="37">
        <v>0.5</v>
      </c>
      <c r="O92" s="38">
        <v>0.5</v>
      </c>
      <c r="P92" s="38">
        <v>0.5</v>
      </c>
      <c r="Q92" s="38">
        <v>0.5</v>
      </c>
      <c r="R92" s="38">
        <v>0.5</v>
      </c>
      <c r="S92" s="39"/>
      <c r="T92" s="35"/>
    </row>
    <row r="93" spans="1:20" ht="24.75" customHeight="1">
      <c r="A93" s="280"/>
      <c r="B93" s="30"/>
      <c r="C93" s="35"/>
      <c r="D93" s="276"/>
      <c r="E93" s="40" t="s">
        <v>211</v>
      </c>
      <c r="F93" s="41">
        <v>168</v>
      </c>
      <c r="G93" s="41">
        <v>176</v>
      </c>
      <c r="H93" s="41">
        <v>168</v>
      </c>
      <c r="I93" s="41">
        <v>176</v>
      </c>
      <c r="J93" s="41">
        <v>176</v>
      </c>
      <c r="K93" s="42">
        <v>160</v>
      </c>
      <c r="L93" s="41">
        <v>176</v>
      </c>
      <c r="M93" s="41">
        <v>168</v>
      </c>
      <c r="N93" s="41">
        <v>176</v>
      </c>
      <c r="O93" s="41">
        <v>176</v>
      </c>
      <c r="P93" s="41">
        <v>168</v>
      </c>
      <c r="Q93" s="41">
        <v>176</v>
      </c>
      <c r="R93" s="41">
        <v>168</v>
      </c>
      <c r="S93" s="43">
        <f>SUM(F93:R93)</f>
        <v>2232</v>
      </c>
      <c r="T93" s="35"/>
    </row>
    <row r="94" spans="1:20" ht="24.75" customHeight="1">
      <c r="A94" s="280"/>
      <c r="B94" s="30"/>
      <c r="C94" s="35"/>
      <c r="D94" s="276"/>
      <c r="E94" s="40" t="s">
        <v>213</v>
      </c>
      <c r="F94" s="41">
        <v>40</v>
      </c>
      <c r="G94" s="41">
        <v>84</v>
      </c>
      <c r="H94" s="41">
        <v>80</v>
      </c>
      <c r="I94" s="41">
        <v>88</v>
      </c>
      <c r="J94" s="41">
        <v>84</v>
      </c>
      <c r="K94" s="42">
        <v>80</v>
      </c>
      <c r="L94" s="41">
        <v>80</v>
      </c>
      <c r="M94" s="41">
        <v>84</v>
      </c>
      <c r="N94" s="41">
        <v>60</v>
      </c>
      <c r="O94" s="41">
        <v>64</v>
      </c>
      <c r="P94" s="41">
        <v>80</v>
      </c>
      <c r="Q94" s="41">
        <v>88</v>
      </c>
      <c r="R94" s="41">
        <v>44</v>
      </c>
      <c r="S94" s="43">
        <f>SUM(F94:R94)</f>
        <v>956</v>
      </c>
      <c r="T94" s="35"/>
    </row>
    <row r="95" spans="1:20" ht="24.75" customHeight="1">
      <c r="A95" s="280"/>
      <c r="B95" s="30"/>
      <c r="C95" s="35"/>
      <c r="D95" s="277"/>
      <c r="E95" s="40" t="s">
        <v>215</v>
      </c>
      <c r="F95" s="41">
        <f t="shared" ref="F95:R95" si="27">ROUNDDOWN(F94/F93,2)</f>
        <v>0.23</v>
      </c>
      <c r="G95" s="41">
        <f t="shared" si="27"/>
        <v>0.47</v>
      </c>
      <c r="H95" s="41">
        <f t="shared" si="27"/>
        <v>0.47</v>
      </c>
      <c r="I95" s="41">
        <f t="shared" si="27"/>
        <v>0.5</v>
      </c>
      <c r="J95" s="41">
        <f t="shared" si="27"/>
        <v>0.47</v>
      </c>
      <c r="K95" s="42">
        <f t="shared" si="27"/>
        <v>0.5</v>
      </c>
      <c r="L95" s="41">
        <f t="shared" si="27"/>
        <v>0.45</v>
      </c>
      <c r="M95" s="41">
        <f t="shared" si="27"/>
        <v>0.5</v>
      </c>
      <c r="N95" s="41">
        <f t="shared" si="27"/>
        <v>0.34</v>
      </c>
      <c r="O95" s="41">
        <f t="shared" si="27"/>
        <v>0.36</v>
      </c>
      <c r="P95" s="41">
        <f t="shared" si="27"/>
        <v>0.47</v>
      </c>
      <c r="Q95" s="41">
        <f t="shared" si="27"/>
        <v>0.5</v>
      </c>
      <c r="R95" s="41">
        <f t="shared" si="27"/>
        <v>0.26</v>
      </c>
      <c r="S95" s="43">
        <f>SUM(F95:R95)</f>
        <v>5.52</v>
      </c>
      <c r="T95" s="35"/>
    </row>
    <row r="96" spans="1:20" ht="24.75" customHeight="1">
      <c r="A96" s="280"/>
      <c r="B96" s="30"/>
      <c r="C96" s="35"/>
      <c r="D96" s="277"/>
      <c r="E96" s="165" t="s">
        <v>217</v>
      </c>
      <c r="F96" s="44">
        <v>300000</v>
      </c>
      <c r="G96" s="44">
        <v>300000</v>
      </c>
      <c r="H96" s="44">
        <v>300000</v>
      </c>
      <c r="I96" s="44">
        <v>300000</v>
      </c>
      <c r="J96" s="44">
        <v>300000</v>
      </c>
      <c r="K96" s="44">
        <v>300000</v>
      </c>
      <c r="L96" s="44">
        <v>300000</v>
      </c>
      <c r="M96" s="44">
        <v>300000</v>
      </c>
      <c r="N96" s="44">
        <v>305000</v>
      </c>
      <c r="O96" s="44">
        <v>305000</v>
      </c>
      <c r="P96" s="44">
        <v>305000</v>
      </c>
      <c r="Q96" s="44">
        <v>305000</v>
      </c>
      <c r="R96" s="44">
        <v>305000</v>
      </c>
      <c r="S96" s="39"/>
      <c r="T96" s="35"/>
    </row>
    <row r="97" spans="1:20" ht="24.75" customHeight="1">
      <c r="A97" s="280"/>
      <c r="B97" s="30"/>
      <c r="C97" s="35"/>
      <c r="D97" s="278"/>
      <c r="E97" s="165" t="s">
        <v>230</v>
      </c>
      <c r="F97" s="44">
        <f t="shared" ref="F97:R97" si="28">ROUNDDOWN(F96*F95,0)</f>
        <v>69000</v>
      </c>
      <c r="G97" s="44">
        <f t="shared" si="28"/>
        <v>141000</v>
      </c>
      <c r="H97" s="44">
        <f t="shared" si="28"/>
        <v>141000</v>
      </c>
      <c r="I97" s="44">
        <f t="shared" si="28"/>
        <v>150000</v>
      </c>
      <c r="J97" s="44">
        <f t="shared" si="28"/>
        <v>141000</v>
      </c>
      <c r="K97" s="44">
        <f t="shared" si="28"/>
        <v>150000</v>
      </c>
      <c r="L97" s="44">
        <f t="shared" si="28"/>
        <v>135000</v>
      </c>
      <c r="M97" s="44">
        <f t="shared" si="28"/>
        <v>150000</v>
      </c>
      <c r="N97" s="44">
        <f t="shared" si="28"/>
        <v>103700</v>
      </c>
      <c r="O97" s="44">
        <f t="shared" si="28"/>
        <v>109800</v>
      </c>
      <c r="P97" s="44">
        <f t="shared" si="28"/>
        <v>143350</v>
      </c>
      <c r="Q97" s="44">
        <f t="shared" si="28"/>
        <v>152500</v>
      </c>
      <c r="R97" s="44">
        <f t="shared" si="28"/>
        <v>79300</v>
      </c>
      <c r="S97" s="43">
        <f>SUM(F97:R97)</f>
        <v>1665650</v>
      </c>
      <c r="T97" s="35"/>
    </row>
    <row r="98" spans="1:20" ht="24.75" customHeight="1">
      <c r="A98" s="280"/>
      <c r="B98" s="30"/>
      <c r="C98" s="35"/>
      <c r="D98" s="278"/>
      <c r="E98" s="40" t="s">
        <v>220</v>
      </c>
      <c r="F98" s="45">
        <v>1</v>
      </c>
      <c r="G98" s="45">
        <v>1</v>
      </c>
      <c r="H98" s="45">
        <v>1</v>
      </c>
      <c r="I98" s="45">
        <v>1</v>
      </c>
      <c r="J98" s="45">
        <v>1</v>
      </c>
      <c r="K98" s="45">
        <v>1</v>
      </c>
      <c r="L98" s="45">
        <v>1</v>
      </c>
      <c r="M98" s="45">
        <v>1</v>
      </c>
      <c r="N98" s="45">
        <v>1</v>
      </c>
      <c r="O98" s="45">
        <v>1</v>
      </c>
      <c r="P98" s="45">
        <v>1</v>
      </c>
      <c r="Q98" s="45">
        <v>1</v>
      </c>
      <c r="R98" s="45">
        <v>1</v>
      </c>
      <c r="S98" s="39"/>
      <c r="T98" s="35"/>
    </row>
    <row r="99" spans="1:20" ht="24.75" customHeight="1">
      <c r="A99" s="280"/>
      <c r="B99" s="30"/>
      <c r="C99" s="35"/>
      <c r="D99" s="279"/>
      <c r="E99" s="46" t="s">
        <v>222</v>
      </c>
      <c r="F99" s="47">
        <f t="shared" ref="F99:R99" si="29">ROUNDDOWN(F97*F98,0)</f>
        <v>69000</v>
      </c>
      <c r="G99" s="47">
        <f t="shared" si="29"/>
        <v>141000</v>
      </c>
      <c r="H99" s="47">
        <f t="shared" si="29"/>
        <v>141000</v>
      </c>
      <c r="I99" s="47">
        <f t="shared" si="29"/>
        <v>150000</v>
      </c>
      <c r="J99" s="47">
        <f t="shared" si="29"/>
        <v>141000</v>
      </c>
      <c r="K99" s="47">
        <f t="shared" si="29"/>
        <v>150000</v>
      </c>
      <c r="L99" s="47">
        <f t="shared" si="29"/>
        <v>135000</v>
      </c>
      <c r="M99" s="47">
        <f t="shared" si="29"/>
        <v>150000</v>
      </c>
      <c r="N99" s="47">
        <f t="shared" si="29"/>
        <v>103700</v>
      </c>
      <c r="O99" s="47">
        <f t="shared" si="29"/>
        <v>109800</v>
      </c>
      <c r="P99" s="47">
        <f t="shared" si="29"/>
        <v>143350</v>
      </c>
      <c r="Q99" s="47">
        <f t="shared" si="29"/>
        <v>152500</v>
      </c>
      <c r="R99" s="47">
        <f t="shared" si="29"/>
        <v>79300</v>
      </c>
      <c r="S99" s="48">
        <f>SUM(F99:R99)</f>
        <v>1665650</v>
      </c>
      <c r="T99" s="49"/>
    </row>
    <row r="100" spans="1:20" ht="24.75" customHeight="1">
      <c r="A100" s="280"/>
      <c r="B100" s="30"/>
      <c r="C100" s="35"/>
      <c r="D100" s="275" t="s">
        <v>321</v>
      </c>
      <c r="E100" s="36" t="s">
        <v>209</v>
      </c>
      <c r="F100" s="37">
        <v>0.5</v>
      </c>
      <c r="G100" s="37">
        <v>0.5</v>
      </c>
      <c r="H100" s="37">
        <v>0.5</v>
      </c>
      <c r="I100" s="37">
        <v>0.5</v>
      </c>
      <c r="J100" s="37">
        <v>0.5</v>
      </c>
      <c r="K100" s="37">
        <v>0.5</v>
      </c>
      <c r="L100" s="37">
        <v>0.5</v>
      </c>
      <c r="M100" s="37">
        <v>0.5</v>
      </c>
      <c r="N100" s="37">
        <v>0.5</v>
      </c>
      <c r="O100" s="38">
        <v>0.5</v>
      </c>
      <c r="P100" s="38">
        <v>0.5</v>
      </c>
      <c r="Q100" s="38">
        <v>0.5</v>
      </c>
      <c r="R100" s="38">
        <v>0.5</v>
      </c>
      <c r="S100" s="39"/>
      <c r="T100" s="35"/>
    </row>
    <row r="101" spans="1:20" ht="24.75" customHeight="1">
      <c r="A101" s="280"/>
      <c r="B101" s="30"/>
      <c r="C101" s="35"/>
      <c r="D101" s="276"/>
      <c r="E101" s="40" t="s">
        <v>211</v>
      </c>
      <c r="F101" s="41">
        <v>168</v>
      </c>
      <c r="G101" s="41">
        <v>176</v>
      </c>
      <c r="H101" s="41">
        <v>168</v>
      </c>
      <c r="I101" s="41">
        <v>176</v>
      </c>
      <c r="J101" s="41">
        <v>176</v>
      </c>
      <c r="K101" s="42">
        <v>160</v>
      </c>
      <c r="L101" s="41">
        <v>176</v>
      </c>
      <c r="M101" s="41">
        <v>168</v>
      </c>
      <c r="N101" s="41">
        <v>176</v>
      </c>
      <c r="O101" s="41">
        <v>176</v>
      </c>
      <c r="P101" s="41">
        <v>168</v>
      </c>
      <c r="Q101" s="41">
        <v>176</v>
      </c>
      <c r="R101" s="41">
        <v>168</v>
      </c>
      <c r="S101" s="43">
        <f>SUM(F101:R101)</f>
        <v>2232</v>
      </c>
      <c r="T101" s="35"/>
    </row>
    <row r="102" spans="1:20" ht="24.75" customHeight="1">
      <c r="A102" s="280"/>
      <c r="B102" s="30"/>
      <c r="C102" s="35"/>
      <c r="D102" s="276"/>
      <c r="E102" s="40" t="s">
        <v>213</v>
      </c>
      <c r="F102" s="41">
        <v>40</v>
      </c>
      <c r="G102" s="41">
        <v>84</v>
      </c>
      <c r="H102" s="41">
        <v>80</v>
      </c>
      <c r="I102" s="41">
        <v>88</v>
      </c>
      <c r="J102" s="41">
        <v>84</v>
      </c>
      <c r="K102" s="42">
        <v>80</v>
      </c>
      <c r="L102" s="41">
        <v>80</v>
      </c>
      <c r="M102" s="41">
        <v>84</v>
      </c>
      <c r="N102" s="41">
        <v>60</v>
      </c>
      <c r="O102" s="41">
        <v>64</v>
      </c>
      <c r="P102" s="41">
        <v>80</v>
      </c>
      <c r="Q102" s="41">
        <v>88</v>
      </c>
      <c r="R102" s="41">
        <v>44</v>
      </c>
      <c r="S102" s="43">
        <f>SUM(F102:R102)</f>
        <v>956</v>
      </c>
      <c r="T102" s="35"/>
    </row>
    <row r="103" spans="1:20" ht="24.75" customHeight="1">
      <c r="A103" s="280"/>
      <c r="B103" s="30"/>
      <c r="C103" s="35"/>
      <c r="D103" s="277"/>
      <c r="E103" s="40" t="s">
        <v>215</v>
      </c>
      <c r="F103" s="41">
        <f t="shared" ref="F103:R103" si="30">ROUNDDOWN(F102/F101,2)</f>
        <v>0.23</v>
      </c>
      <c r="G103" s="41">
        <f t="shared" si="30"/>
        <v>0.47</v>
      </c>
      <c r="H103" s="41">
        <f t="shared" si="30"/>
        <v>0.47</v>
      </c>
      <c r="I103" s="41">
        <f t="shared" si="30"/>
        <v>0.5</v>
      </c>
      <c r="J103" s="41">
        <f t="shared" si="30"/>
        <v>0.47</v>
      </c>
      <c r="K103" s="42">
        <f t="shared" si="30"/>
        <v>0.5</v>
      </c>
      <c r="L103" s="41">
        <f t="shared" si="30"/>
        <v>0.45</v>
      </c>
      <c r="M103" s="41">
        <f t="shared" si="30"/>
        <v>0.5</v>
      </c>
      <c r="N103" s="41">
        <f t="shared" si="30"/>
        <v>0.34</v>
      </c>
      <c r="O103" s="41">
        <f t="shared" si="30"/>
        <v>0.36</v>
      </c>
      <c r="P103" s="41">
        <f t="shared" si="30"/>
        <v>0.47</v>
      </c>
      <c r="Q103" s="41">
        <f t="shared" si="30"/>
        <v>0.5</v>
      </c>
      <c r="R103" s="41">
        <f t="shared" si="30"/>
        <v>0.26</v>
      </c>
      <c r="S103" s="43">
        <f>SUM(F103:R103)</f>
        <v>5.52</v>
      </c>
      <c r="T103" s="35"/>
    </row>
    <row r="104" spans="1:20" ht="24.75" customHeight="1">
      <c r="A104" s="280"/>
      <c r="B104" s="30"/>
      <c r="C104" s="35"/>
      <c r="D104" s="277"/>
      <c r="E104" s="165" t="s">
        <v>217</v>
      </c>
      <c r="F104" s="44">
        <v>300000</v>
      </c>
      <c r="G104" s="44">
        <v>300000</v>
      </c>
      <c r="H104" s="44">
        <v>300000</v>
      </c>
      <c r="I104" s="44">
        <v>300000</v>
      </c>
      <c r="J104" s="44">
        <v>300000</v>
      </c>
      <c r="K104" s="44">
        <v>300000</v>
      </c>
      <c r="L104" s="44">
        <v>300000</v>
      </c>
      <c r="M104" s="44">
        <v>300000</v>
      </c>
      <c r="N104" s="44">
        <v>305000</v>
      </c>
      <c r="O104" s="44">
        <v>305000</v>
      </c>
      <c r="P104" s="44">
        <v>305000</v>
      </c>
      <c r="Q104" s="44">
        <v>305000</v>
      </c>
      <c r="R104" s="44">
        <v>305000</v>
      </c>
      <c r="S104" s="39"/>
      <c r="T104" s="35"/>
    </row>
    <row r="105" spans="1:20" ht="24.75" customHeight="1">
      <c r="A105" s="280"/>
      <c r="B105" s="30"/>
      <c r="C105" s="35"/>
      <c r="D105" s="278"/>
      <c r="E105" s="165" t="s">
        <v>230</v>
      </c>
      <c r="F105" s="44">
        <f t="shared" ref="F105:R105" si="31">ROUNDDOWN(F104*F103,0)</f>
        <v>69000</v>
      </c>
      <c r="G105" s="44">
        <f t="shared" si="31"/>
        <v>141000</v>
      </c>
      <c r="H105" s="44">
        <f t="shared" si="31"/>
        <v>141000</v>
      </c>
      <c r="I105" s="44">
        <f t="shared" si="31"/>
        <v>150000</v>
      </c>
      <c r="J105" s="44">
        <f t="shared" si="31"/>
        <v>141000</v>
      </c>
      <c r="K105" s="44">
        <f t="shared" si="31"/>
        <v>150000</v>
      </c>
      <c r="L105" s="44">
        <f t="shared" si="31"/>
        <v>135000</v>
      </c>
      <c r="M105" s="44">
        <f t="shared" si="31"/>
        <v>150000</v>
      </c>
      <c r="N105" s="44">
        <f t="shared" si="31"/>
        <v>103700</v>
      </c>
      <c r="O105" s="44">
        <f t="shared" si="31"/>
        <v>109800</v>
      </c>
      <c r="P105" s="44">
        <f t="shared" si="31"/>
        <v>143350</v>
      </c>
      <c r="Q105" s="44">
        <f t="shared" si="31"/>
        <v>152500</v>
      </c>
      <c r="R105" s="44">
        <f t="shared" si="31"/>
        <v>79300</v>
      </c>
      <c r="S105" s="43">
        <f>SUM(F105:R105)</f>
        <v>1665650</v>
      </c>
      <c r="T105" s="35"/>
    </row>
    <row r="106" spans="1:20" ht="24.75" customHeight="1">
      <c r="A106" s="280"/>
      <c r="B106" s="30"/>
      <c r="C106" s="35"/>
      <c r="D106" s="278"/>
      <c r="E106" s="40" t="s">
        <v>220</v>
      </c>
      <c r="F106" s="45">
        <v>1</v>
      </c>
      <c r="G106" s="45">
        <v>1</v>
      </c>
      <c r="H106" s="45">
        <v>1</v>
      </c>
      <c r="I106" s="45">
        <v>1</v>
      </c>
      <c r="J106" s="45">
        <v>1</v>
      </c>
      <c r="K106" s="45">
        <v>1</v>
      </c>
      <c r="L106" s="45">
        <v>1</v>
      </c>
      <c r="M106" s="45">
        <v>1</v>
      </c>
      <c r="N106" s="45">
        <v>1</v>
      </c>
      <c r="O106" s="45">
        <v>1</v>
      </c>
      <c r="P106" s="45">
        <v>1</v>
      </c>
      <c r="Q106" s="45">
        <v>1</v>
      </c>
      <c r="R106" s="45">
        <v>1</v>
      </c>
      <c r="S106" s="39"/>
      <c r="T106" s="35"/>
    </row>
    <row r="107" spans="1:20" ht="24.75" customHeight="1">
      <c r="A107" s="280"/>
      <c r="B107" s="30"/>
      <c r="C107" s="35"/>
      <c r="D107" s="279"/>
      <c r="E107" s="46" t="s">
        <v>222</v>
      </c>
      <c r="F107" s="47">
        <f t="shared" ref="F107:R107" si="32">ROUNDDOWN(F105*F106,0)</f>
        <v>69000</v>
      </c>
      <c r="G107" s="47">
        <f t="shared" si="32"/>
        <v>141000</v>
      </c>
      <c r="H107" s="47">
        <f t="shared" si="32"/>
        <v>141000</v>
      </c>
      <c r="I107" s="47">
        <f t="shared" si="32"/>
        <v>150000</v>
      </c>
      <c r="J107" s="47">
        <f t="shared" si="32"/>
        <v>141000</v>
      </c>
      <c r="K107" s="47">
        <f t="shared" si="32"/>
        <v>150000</v>
      </c>
      <c r="L107" s="47">
        <f t="shared" si="32"/>
        <v>135000</v>
      </c>
      <c r="M107" s="47">
        <f t="shared" si="32"/>
        <v>150000</v>
      </c>
      <c r="N107" s="47">
        <f t="shared" si="32"/>
        <v>103700</v>
      </c>
      <c r="O107" s="47">
        <f t="shared" si="32"/>
        <v>109800</v>
      </c>
      <c r="P107" s="47">
        <f t="shared" si="32"/>
        <v>143350</v>
      </c>
      <c r="Q107" s="47">
        <f t="shared" si="32"/>
        <v>152500</v>
      </c>
      <c r="R107" s="47">
        <f t="shared" si="32"/>
        <v>79300</v>
      </c>
      <c r="S107" s="48">
        <f>SUM(F107:R107)</f>
        <v>1665650</v>
      </c>
      <c r="T107" s="49"/>
    </row>
    <row r="108" spans="1:20" ht="18.75" customHeight="1">
      <c r="A108" s="280"/>
      <c r="B108" s="50" t="s">
        <v>238</v>
      </c>
      <c r="C108" s="28"/>
      <c r="D108" s="28"/>
      <c r="E108" s="62"/>
      <c r="F108" s="28"/>
      <c r="G108" s="28"/>
      <c r="H108" s="28"/>
      <c r="I108" s="28"/>
      <c r="J108" s="28"/>
      <c r="K108" s="28"/>
      <c r="L108" s="28"/>
      <c r="M108" s="28"/>
      <c r="N108" s="28"/>
      <c r="O108" s="28"/>
      <c r="P108" s="28"/>
      <c r="Q108" s="28"/>
      <c r="R108" s="28"/>
      <c r="S108" s="53">
        <f>SUM(S91,S99,S107)</f>
        <v>4996950</v>
      </c>
      <c r="T108" s="53"/>
    </row>
    <row r="109" spans="1:20" ht="21.75" customHeight="1">
      <c r="A109" s="161"/>
      <c r="B109" s="162"/>
    </row>
    <row r="110" spans="1:20" ht="21.75" customHeight="1">
      <c r="A110" s="161"/>
    </row>
    <row r="111" spans="1:20">
      <c r="A111" s="161"/>
    </row>
    <row r="112" spans="1:20">
      <c r="A112" s="161"/>
    </row>
    <row r="113" spans="1:1">
      <c r="A113" s="161"/>
    </row>
    <row r="114" spans="1:1">
      <c r="A114" s="161"/>
    </row>
    <row r="115" spans="1:1">
      <c r="A115" s="161"/>
    </row>
    <row r="116" spans="1:1">
      <c r="A116" s="161"/>
    </row>
    <row r="117" spans="1:1">
      <c r="A117" s="161"/>
    </row>
    <row r="118" spans="1:1">
      <c r="A118" s="161"/>
    </row>
    <row r="119" spans="1:1">
      <c r="A119" s="161"/>
    </row>
    <row r="120" spans="1:1">
      <c r="A120" s="161"/>
    </row>
    <row r="121" spans="1:1">
      <c r="A121" s="161"/>
    </row>
    <row r="122" spans="1:1">
      <c r="A122" s="161"/>
    </row>
    <row r="123" spans="1:1">
      <c r="A123" s="161"/>
    </row>
    <row r="124" spans="1:1">
      <c r="A124" s="161"/>
    </row>
    <row r="125" spans="1:1">
      <c r="A125" s="161"/>
    </row>
  </sheetData>
  <mergeCells count="26">
    <mergeCell ref="A1:A23"/>
    <mergeCell ref="B1:D1"/>
    <mergeCell ref="R1:S1"/>
    <mergeCell ref="B2:T2"/>
    <mergeCell ref="B3:D4"/>
    <mergeCell ref="B5:D5"/>
    <mergeCell ref="S5:T5"/>
    <mergeCell ref="C6:D6"/>
    <mergeCell ref="D7:D14"/>
    <mergeCell ref="D15:D22"/>
    <mergeCell ref="D73:D81"/>
    <mergeCell ref="A83:A108"/>
    <mergeCell ref="B83:D83"/>
    <mergeCell ref="D84:D91"/>
    <mergeCell ref="D92:D99"/>
    <mergeCell ref="D100:D107"/>
    <mergeCell ref="A24:A82"/>
    <mergeCell ref="D26:D34"/>
    <mergeCell ref="D35:D43"/>
    <mergeCell ref="C44:D44"/>
    <mergeCell ref="D45:D53"/>
    <mergeCell ref="D54:D62"/>
    <mergeCell ref="C25:D25"/>
    <mergeCell ref="C72:D72"/>
    <mergeCell ref="B24:D24"/>
    <mergeCell ref="D63:D71"/>
  </mergeCells>
  <phoneticPr fontId="2"/>
  <pageMargins left="0.7" right="0.7" top="0.75" bottom="0.75" header="0.3" footer="0.3"/>
  <pageSetup paperSize="9" scale="46" orientation="portrait" r:id="rId1"/>
  <rowBreaks count="2" manualBreakCount="2">
    <brk id="43" max="16383" man="1"/>
    <brk id="7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B7AA0-F837-4733-8131-B5C5C1F4B2EB}">
  <dimension ref="A1:J40"/>
  <sheetViews>
    <sheetView showWhiteSpace="0" view="pageBreakPreview" zoomScaleNormal="100" zoomScaleSheetLayoutView="100" workbookViewId="0">
      <selection activeCell="F17" sqref="F17:J17"/>
    </sheetView>
  </sheetViews>
  <sheetFormatPr defaultRowHeight="13"/>
  <cols>
    <col min="1" max="2" width="9" style="64" customWidth="1"/>
    <col min="3" max="5" width="8.81640625" customWidth="1"/>
    <col min="6" max="6" width="14.453125" customWidth="1"/>
    <col min="7" max="9" width="8.81640625" customWidth="1"/>
    <col min="10" max="10" width="5.81640625" customWidth="1"/>
  </cols>
  <sheetData>
    <row r="1" spans="1:10">
      <c r="J1" s="65" t="s">
        <v>239</v>
      </c>
    </row>
    <row r="2" spans="1:10">
      <c r="A2" s="320" t="s">
        <v>322</v>
      </c>
      <c r="B2" s="320"/>
      <c r="C2" s="320"/>
      <c r="D2" s="320"/>
      <c r="E2" s="320"/>
      <c r="F2" s="320"/>
      <c r="G2" s="320"/>
      <c r="H2" s="320"/>
      <c r="I2" s="320"/>
      <c r="J2" s="320"/>
    </row>
    <row r="3" spans="1:10">
      <c r="A3" s="308" t="s">
        <v>240</v>
      </c>
      <c r="B3" s="309"/>
      <c r="C3" s="309"/>
      <c r="D3" s="309"/>
      <c r="E3" s="309"/>
      <c r="F3" s="309"/>
      <c r="G3" s="309"/>
      <c r="H3" s="309"/>
      <c r="I3" s="309"/>
      <c r="J3" s="310"/>
    </row>
    <row r="4" spans="1:10">
      <c r="A4" s="321" t="s">
        <v>241</v>
      </c>
      <c r="B4" s="321"/>
      <c r="C4" s="321"/>
      <c r="D4" s="321"/>
      <c r="E4" s="321"/>
      <c r="F4" s="321" t="s">
        <v>242</v>
      </c>
      <c r="G4" s="321"/>
      <c r="H4" s="321"/>
      <c r="I4" s="321"/>
      <c r="J4" s="321"/>
    </row>
    <row r="5" spans="1:10">
      <c r="A5" s="321"/>
      <c r="B5" s="321"/>
      <c r="C5" s="321"/>
      <c r="D5" s="321"/>
      <c r="E5" s="321"/>
      <c r="F5" s="321"/>
      <c r="G5" s="321"/>
      <c r="H5" s="321"/>
      <c r="I5" s="321"/>
      <c r="J5" s="321"/>
    </row>
    <row r="6" spans="1:10">
      <c r="A6" s="311" t="s">
        <v>243</v>
      </c>
      <c r="B6" s="312"/>
      <c r="C6" s="312"/>
      <c r="D6" s="312"/>
      <c r="E6" s="312"/>
      <c r="F6" s="312"/>
      <c r="G6" s="312"/>
      <c r="H6" s="312"/>
      <c r="I6" s="312"/>
      <c r="J6" s="322"/>
    </row>
    <row r="7" spans="1:10">
      <c r="A7" s="311" t="s">
        <v>244</v>
      </c>
      <c r="B7" s="312"/>
      <c r="C7" s="312"/>
      <c r="D7" s="312"/>
      <c r="E7" s="312"/>
      <c r="F7" s="312"/>
      <c r="G7" s="67" t="s">
        <v>245</v>
      </c>
      <c r="H7" s="67"/>
      <c r="I7" s="68">
        <v>7.333333333333333</v>
      </c>
      <c r="J7" s="69" t="s">
        <v>246</v>
      </c>
    </row>
    <row r="8" spans="1:10">
      <c r="A8" s="70" t="s">
        <v>247</v>
      </c>
      <c r="B8" s="70" t="s">
        <v>248</v>
      </c>
      <c r="C8" s="313" t="s">
        <v>249</v>
      </c>
      <c r="D8" s="313"/>
      <c r="E8" s="313"/>
      <c r="F8" s="314" t="s">
        <v>250</v>
      </c>
      <c r="G8" s="315"/>
      <c r="H8" s="315"/>
      <c r="I8" s="315"/>
      <c r="J8" s="316"/>
    </row>
    <row r="9" spans="1:10">
      <c r="A9" s="66">
        <v>1</v>
      </c>
      <c r="B9" s="66" t="s">
        <v>251</v>
      </c>
      <c r="C9" s="307">
        <v>0.14583333333333334</v>
      </c>
      <c r="D9" s="307"/>
      <c r="E9" s="307"/>
      <c r="F9" s="317" t="s">
        <v>252</v>
      </c>
      <c r="G9" s="318"/>
      <c r="H9" s="318"/>
      <c r="I9" s="318"/>
      <c r="J9" s="319"/>
    </row>
    <row r="10" spans="1:10">
      <c r="A10" s="66">
        <v>2</v>
      </c>
      <c r="B10" s="66" t="s">
        <v>253</v>
      </c>
      <c r="C10" s="307">
        <v>0.16666666666666666</v>
      </c>
      <c r="D10" s="307"/>
      <c r="E10" s="307"/>
      <c r="F10" s="308"/>
      <c r="G10" s="309"/>
      <c r="H10" s="309"/>
      <c r="I10" s="309"/>
      <c r="J10" s="310"/>
    </row>
    <row r="11" spans="1:10">
      <c r="A11" s="66">
        <v>3</v>
      </c>
      <c r="B11" s="66" t="s">
        <v>254</v>
      </c>
      <c r="C11" s="307">
        <v>0.16666666666666666</v>
      </c>
      <c r="D11" s="307"/>
      <c r="E11" s="307"/>
      <c r="F11" s="308"/>
      <c r="G11" s="309"/>
      <c r="H11" s="309"/>
      <c r="I11" s="309"/>
      <c r="J11" s="310"/>
    </row>
    <row r="12" spans="1:10">
      <c r="A12" s="66">
        <v>4</v>
      </c>
      <c r="B12" s="66" t="s">
        <v>255</v>
      </c>
      <c r="C12" s="307">
        <v>0.16666666666666666</v>
      </c>
      <c r="D12" s="307"/>
      <c r="E12" s="307"/>
      <c r="F12" s="308"/>
      <c r="G12" s="309"/>
      <c r="H12" s="309"/>
      <c r="I12" s="309"/>
      <c r="J12" s="310"/>
    </row>
    <row r="13" spans="1:10">
      <c r="A13" s="66">
        <v>5</v>
      </c>
      <c r="B13" s="66" t="s">
        <v>256</v>
      </c>
      <c r="C13" s="307"/>
      <c r="D13" s="307"/>
      <c r="E13" s="307"/>
      <c r="F13" s="308"/>
      <c r="G13" s="309"/>
      <c r="H13" s="309"/>
      <c r="I13" s="309"/>
      <c r="J13" s="310"/>
    </row>
    <row r="14" spans="1:10">
      <c r="A14" s="66">
        <v>6</v>
      </c>
      <c r="B14" s="66" t="s">
        <v>257</v>
      </c>
      <c r="C14" s="307"/>
      <c r="D14" s="307"/>
      <c r="E14" s="307"/>
      <c r="F14" s="308"/>
      <c r="G14" s="309"/>
      <c r="H14" s="309"/>
      <c r="I14" s="309"/>
      <c r="J14" s="310"/>
    </row>
    <row r="15" spans="1:10">
      <c r="A15" s="66">
        <v>7</v>
      </c>
      <c r="B15" s="66" t="s">
        <v>258</v>
      </c>
      <c r="C15" s="307"/>
      <c r="D15" s="307"/>
      <c r="E15" s="307"/>
      <c r="F15" s="308"/>
      <c r="G15" s="309"/>
      <c r="H15" s="309"/>
      <c r="I15" s="309"/>
      <c r="J15" s="310"/>
    </row>
    <row r="16" spans="1:10">
      <c r="A16" s="66">
        <v>8</v>
      </c>
      <c r="B16" s="66" t="s">
        <v>259</v>
      </c>
      <c r="C16" s="307">
        <v>0.16666666666666666</v>
      </c>
      <c r="D16" s="307"/>
      <c r="E16" s="307"/>
      <c r="F16" s="308"/>
      <c r="G16" s="309"/>
      <c r="H16" s="309"/>
      <c r="I16" s="309"/>
      <c r="J16" s="310"/>
    </row>
    <row r="17" spans="1:10">
      <c r="A17" s="66">
        <v>9</v>
      </c>
      <c r="B17" s="66" t="s">
        <v>260</v>
      </c>
      <c r="C17" s="307">
        <v>0.16666666666666666</v>
      </c>
      <c r="D17" s="307"/>
      <c r="E17" s="307"/>
      <c r="F17" s="308"/>
      <c r="G17" s="309"/>
      <c r="H17" s="309"/>
      <c r="I17" s="309"/>
      <c r="J17" s="310"/>
    </row>
    <row r="18" spans="1:10">
      <c r="A18" s="66">
        <v>10</v>
      </c>
      <c r="B18" s="66" t="s">
        <v>261</v>
      </c>
      <c r="C18" s="307">
        <v>0.125</v>
      </c>
      <c r="D18" s="307"/>
      <c r="E18" s="307"/>
      <c r="F18" s="308"/>
      <c r="G18" s="309"/>
      <c r="H18" s="309"/>
      <c r="I18" s="309"/>
      <c r="J18" s="310"/>
    </row>
    <row r="19" spans="1:10">
      <c r="A19" s="66">
        <v>11</v>
      </c>
      <c r="B19" s="66" t="s">
        <v>255</v>
      </c>
      <c r="C19" s="307">
        <v>0.16666666666666666</v>
      </c>
      <c r="D19" s="307"/>
      <c r="E19" s="307"/>
      <c r="F19" s="308"/>
      <c r="G19" s="309"/>
      <c r="H19" s="309"/>
      <c r="I19" s="309"/>
      <c r="J19" s="310"/>
    </row>
    <row r="20" spans="1:10">
      <c r="A20" s="66">
        <v>12</v>
      </c>
      <c r="B20" s="66" t="s">
        <v>256</v>
      </c>
      <c r="C20" s="307">
        <v>0.16666666666666666</v>
      </c>
      <c r="D20" s="307"/>
      <c r="E20" s="307"/>
      <c r="F20" s="308"/>
      <c r="G20" s="309"/>
      <c r="H20" s="309"/>
      <c r="I20" s="309"/>
      <c r="J20" s="310"/>
    </row>
    <row r="21" spans="1:10">
      <c r="A21" s="66">
        <v>13</v>
      </c>
      <c r="B21" s="66" t="s">
        <v>257</v>
      </c>
      <c r="C21" s="307"/>
      <c r="D21" s="307"/>
      <c r="E21" s="307"/>
      <c r="F21" s="308"/>
      <c r="G21" s="309"/>
      <c r="H21" s="309"/>
      <c r="I21" s="309"/>
      <c r="J21" s="310"/>
    </row>
    <row r="22" spans="1:10">
      <c r="A22" s="66">
        <v>14</v>
      </c>
      <c r="B22" s="66" t="s">
        <v>258</v>
      </c>
      <c r="C22" s="307"/>
      <c r="D22" s="307"/>
      <c r="E22" s="307"/>
      <c r="F22" s="308"/>
      <c r="G22" s="309"/>
      <c r="H22" s="309"/>
      <c r="I22" s="309"/>
      <c r="J22" s="310"/>
    </row>
    <row r="23" spans="1:10">
      <c r="A23" s="66">
        <v>15</v>
      </c>
      <c r="B23" s="66" t="s">
        <v>259</v>
      </c>
      <c r="C23" s="307">
        <v>0.16666666666666666</v>
      </c>
      <c r="D23" s="307"/>
      <c r="E23" s="307"/>
      <c r="F23" s="308"/>
      <c r="G23" s="309"/>
      <c r="H23" s="309"/>
      <c r="I23" s="309"/>
      <c r="J23" s="310"/>
    </row>
    <row r="24" spans="1:10">
      <c r="A24" s="66">
        <v>16</v>
      </c>
      <c r="B24" s="66" t="s">
        <v>260</v>
      </c>
      <c r="C24" s="307">
        <v>0.16666666666666666</v>
      </c>
      <c r="D24" s="307"/>
      <c r="E24" s="307"/>
      <c r="F24" s="308"/>
      <c r="G24" s="309"/>
      <c r="H24" s="309"/>
      <c r="I24" s="309"/>
      <c r="J24" s="310"/>
    </row>
    <row r="25" spans="1:10">
      <c r="A25" s="66">
        <v>17</v>
      </c>
      <c r="B25" s="66" t="s">
        <v>261</v>
      </c>
      <c r="C25" s="307">
        <v>0.16666666666666666</v>
      </c>
      <c r="D25" s="307"/>
      <c r="E25" s="307"/>
      <c r="F25" s="308"/>
      <c r="G25" s="309"/>
      <c r="H25" s="309"/>
      <c r="I25" s="309"/>
      <c r="J25" s="310"/>
    </row>
    <row r="26" spans="1:10">
      <c r="A26" s="66">
        <v>18</v>
      </c>
      <c r="B26" s="66" t="s">
        <v>255</v>
      </c>
      <c r="C26" s="307">
        <v>0.16666666666666666</v>
      </c>
      <c r="D26" s="307"/>
      <c r="E26" s="307"/>
      <c r="F26" s="308"/>
      <c r="G26" s="309"/>
      <c r="H26" s="309"/>
      <c r="I26" s="309"/>
      <c r="J26" s="310"/>
    </row>
    <row r="27" spans="1:10">
      <c r="A27" s="66">
        <v>19</v>
      </c>
      <c r="B27" s="66" t="s">
        <v>256</v>
      </c>
      <c r="C27" s="307">
        <v>0.14583333333333334</v>
      </c>
      <c r="D27" s="307"/>
      <c r="E27" s="307"/>
      <c r="F27" s="308"/>
      <c r="G27" s="309"/>
      <c r="H27" s="309"/>
      <c r="I27" s="309"/>
      <c r="J27" s="310"/>
    </row>
    <row r="28" spans="1:10">
      <c r="A28" s="66">
        <v>20</v>
      </c>
      <c r="B28" s="66" t="s">
        <v>257</v>
      </c>
      <c r="C28" s="307"/>
      <c r="D28" s="307"/>
      <c r="E28" s="307"/>
      <c r="F28" s="308"/>
      <c r="G28" s="309"/>
      <c r="H28" s="309"/>
      <c r="I28" s="309"/>
      <c r="J28" s="310"/>
    </row>
    <row r="29" spans="1:10">
      <c r="A29" s="66">
        <v>21</v>
      </c>
      <c r="B29" s="66" t="s">
        <v>258</v>
      </c>
      <c r="C29" s="307"/>
      <c r="D29" s="307"/>
      <c r="E29" s="307"/>
      <c r="F29" s="308"/>
      <c r="G29" s="309"/>
      <c r="H29" s="309"/>
      <c r="I29" s="309"/>
      <c r="J29" s="310"/>
    </row>
    <row r="30" spans="1:10">
      <c r="A30" s="66">
        <v>22</v>
      </c>
      <c r="B30" s="66" t="s">
        <v>259</v>
      </c>
      <c r="C30" s="307">
        <v>0.125</v>
      </c>
      <c r="D30" s="307"/>
      <c r="E30" s="307"/>
      <c r="F30" s="308"/>
      <c r="G30" s="309"/>
      <c r="H30" s="309"/>
      <c r="I30" s="309"/>
      <c r="J30" s="310"/>
    </row>
    <row r="31" spans="1:10">
      <c r="A31" s="66">
        <v>23</v>
      </c>
      <c r="B31" s="66" t="s">
        <v>260</v>
      </c>
      <c r="C31" s="307">
        <v>0.16666666666666666</v>
      </c>
      <c r="D31" s="307"/>
      <c r="E31" s="307"/>
      <c r="F31" s="308"/>
      <c r="G31" s="309"/>
      <c r="H31" s="309"/>
      <c r="I31" s="309"/>
      <c r="J31" s="310"/>
    </row>
    <row r="32" spans="1:10">
      <c r="A32" s="66">
        <v>24</v>
      </c>
      <c r="B32" s="66" t="s">
        <v>261</v>
      </c>
      <c r="C32" s="307">
        <v>0.16666666666666666</v>
      </c>
      <c r="D32" s="307"/>
      <c r="E32" s="307"/>
      <c r="F32" s="308"/>
      <c r="G32" s="309"/>
      <c r="H32" s="309"/>
      <c r="I32" s="309"/>
      <c r="J32" s="310"/>
    </row>
    <row r="33" spans="1:10">
      <c r="A33" s="66">
        <v>25</v>
      </c>
      <c r="B33" s="66" t="s">
        <v>255</v>
      </c>
      <c r="C33" s="307">
        <v>0.16666666666666666</v>
      </c>
      <c r="D33" s="307"/>
      <c r="E33" s="307"/>
      <c r="F33" s="308"/>
      <c r="G33" s="309"/>
      <c r="H33" s="309"/>
      <c r="I33" s="309"/>
      <c r="J33" s="310"/>
    </row>
    <row r="34" spans="1:10">
      <c r="A34" s="66">
        <v>26</v>
      </c>
      <c r="B34" s="66" t="s">
        <v>256</v>
      </c>
      <c r="C34" s="307">
        <v>0.16666666666666666</v>
      </c>
      <c r="D34" s="307"/>
      <c r="E34" s="307"/>
      <c r="F34" s="308"/>
      <c r="G34" s="309"/>
      <c r="H34" s="309"/>
      <c r="I34" s="309"/>
      <c r="J34" s="310"/>
    </row>
    <row r="35" spans="1:10">
      <c r="A35" s="66">
        <v>27</v>
      </c>
      <c r="B35" s="66" t="s">
        <v>257</v>
      </c>
      <c r="C35" s="307"/>
      <c r="D35" s="307"/>
      <c r="E35" s="307"/>
      <c r="F35" s="308"/>
      <c r="G35" s="309"/>
      <c r="H35" s="309"/>
      <c r="I35" s="309"/>
      <c r="J35" s="310"/>
    </row>
    <row r="36" spans="1:10">
      <c r="A36" s="66">
        <v>28</v>
      </c>
      <c r="B36" s="66" t="s">
        <v>258</v>
      </c>
      <c r="C36" s="307"/>
      <c r="D36" s="307"/>
      <c r="E36" s="307"/>
      <c r="F36" s="308"/>
      <c r="G36" s="309"/>
      <c r="H36" s="309"/>
      <c r="I36" s="309"/>
      <c r="J36" s="310"/>
    </row>
    <row r="37" spans="1:10">
      <c r="A37" s="66">
        <v>29</v>
      </c>
      <c r="B37" s="66" t="s">
        <v>259</v>
      </c>
      <c r="C37" s="307">
        <v>0.16666666666666666</v>
      </c>
      <c r="D37" s="307"/>
      <c r="E37" s="307"/>
      <c r="F37" s="308"/>
      <c r="G37" s="309"/>
      <c r="H37" s="309"/>
      <c r="I37" s="309"/>
      <c r="J37" s="310"/>
    </row>
    <row r="38" spans="1:10">
      <c r="A38" s="66">
        <v>30</v>
      </c>
      <c r="B38" s="66" t="s">
        <v>260</v>
      </c>
      <c r="C38" s="307">
        <v>0.16666666666666666</v>
      </c>
      <c r="D38" s="307"/>
      <c r="E38" s="307"/>
      <c r="F38" s="308"/>
      <c r="G38" s="309"/>
      <c r="H38" s="309"/>
      <c r="I38" s="309"/>
      <c r="J38" s="310"/>
    </row>
    <row r="39" spans="1:10">
      <c r="A39" s="66">
        <v>31</v>
      </c>
      <c r="B39" s="66" t="s">
        <v>261</v>
      </c>
      <c r="C39" s="307">
        <v>0.16666666666666666</v>
      </c>
      <c r="D39" s="307"/>
      <c r="E39" s="307"/>
      <c r="F39" s="308"/>
      <c r="G39" s="309"/>
      <c r="H39" s="309"/>
      <c r="I39" s="309"/>
      <c r="J39" s="310"/>
    </row>
    <row r="40" spans="1:10">
      <c r="A40" s="301" t="s">
        <v>262</v>
      </c>
      <c r="B40" s="302"/>
      <c r="C40" s="303">
        <f>SUM(C9:E39)</f>
        <v>3.5416666666666661</v>
      </c>
      <c r="D40" s="303"/>
      <c r="E40" s="303"/>
      <c r="F40" s="301" t="s">
        <v>263</v>
      </c>
      <c r="G40" s="302"/>
      <c r="H40" s="304">
        <f>ROUNDDOWN(C40/I7,2)</f>
        <v>0.48</v>
      </c>
      <c r="I40" s="305"/>
      <c r="J40" s="306"/>
    </row>
  </sheetData>
  <mergeCells count="74">
    <mergeCell ref="A2:J2"/>
    <mergeCell ref="A3:J3"/>
    <mergeCell ref="A4:E5"/>
    <mergeCell ref="F4:J5"/>
    <mergeCell ref="A6:J6"/>
    <mergeCell ref="A7:F7"/>
    <mergeCell ref="C8:E8"/>
    <mergeCell ref="F8:J8"/>
    <mergeCell ref="C9:E9"/>
    <mergeCell ref="F9:J9"/>
    <mergeCell ref="C10:E10"/>
    <mergeCell ref="F10:J10"/>
    <mergeCell ref="C11:E11"/>
    <mergeCell ref="F11:J11"/>
    <mergeCell ref="C12:E12"/>
    <mergeCell ref="F12:J12"/>
    <mergeCell ref="C13:E13"/>
    <mergeCell ref="F13:J13"/>
    <mergeCell ref="C14:E14"/>
    <mergeCell ref="F14:J14"/>
    <mergeCell ref="C15:E15"/>
    <mergeCell ref="F15:J15"/>
    <mergeCell ref="C16:E16"/>
    <mergeCell ref="F16:J16"/>
    <mergeCell ref="C17:E17"/>
    <mergeCell ref="F17:J17"/>
    <mergeCell ref="C18:E18"/>
    <mergeCell ref="F18:J18"/>
    <mergeCell ref="C19:E19"/>
    <mergeCell ref="F19:J19"/>
    <mergeCell ref="C20:E20"/>
    <mergeCell ref="F20:J20"/>
    <mergeCell ref="C21:E21"/>
    <mergeCell ref="F21:J21"/>
    <mergeCell ref="C22:E22"/>
    <mergeCell ref="F22:J22"/>
    <mergeCell ref="C23:E23"/>
    <mergeCell ref="F23:J23"/>
    <mergeCell ref="C24:E24"/>
    <mergeCell ref="F24:J24"/>
    <mergeCell ref="C25:E25"/>
    <mergeCell ref="F25:J25"/>
    <mergeCell ref="C26:E26"/>
    <mergeCell ref="F26:J26"/>
    <mergeCell ref="C27:E27"/>
    <mergeCell ref="F27:J27"/>
    <mergeCell ref="C28:E28"/>
    <mergeCell ref="F28:J28"/>
    <mergeCell ref="C29:E29"/>
    <mergeCell ref="F29:J29"/>
    <mergeCell ref="C30:E30"/>
    <mergeCell ref="F30:J30"/>
    <mergeCell ref="C31:E31"/>
    <mergeCell ref="F31:J31"/>
    <mergeCell ref="C32:E32"/>
    <mergeCell ref="F32:J32"/>
    <mergeCell ref="C33:E33"/>
    <mergeCell ref="F33:J33"/>
    <mergeCell ref="C34:E34"/>
    <mergeCell ref="F34:J34"/>
    <mergeCell ref="C35:E35"/>
    <mergeCell ref="F35:J35"/>
    <mergeCell ref="C36:E36"/>
    <mergeCell ref="F36:J36"/>
    <mergeCell ref="A40:B40"/>
    <mergeCell ref="C40:E40"/>
    <mergeCell ref="F40:G40"/>
    <mergeCell ref="H40:J40"/>
    <mergeCell ref="C37:E37"/>
    <mergeCell ref="F37:J37"/>
    <mergeCell ref="C38:E38"/>
    <mergeCell ref="F38:J38"/>
    <mergeCell ref="C39:E39"/>
    <mergeCell ref="F39:J39"/>
  </mergeCells>
  <phoneticPr fontId="2"/>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2295E-563A-445B-AE4A-41339C76D1B2}">
  <dimension ref="A1:E39"/>
  <sheetViews>
    <sheetView view="pageBreakPreview" zoomScaleNormal="100" zoomScaleSheetLayoutView="100" workbookViewId="0">
      <selection activeCell="B1" sqref="B1:D1"/>
    </sheetView>
  </sheetViews>
  <sheetFormatPr defaultRowHeight="13"/>
  <cols>
    <col min="1" max="1" width="9" style="71" customWidth="1"/>
    <col min="2" max="2" width="9.453125" style="78" customWidth="1"/>
    <col min="3" max="3" width="61.1796875" style="71" customWidth="1"/>
    <col min="4" max="4" width="33.1796875" style="78" customWidth="1"/>
    <col min="5" max="5" width="4.54296875" style="71" customWidth="1"/>
  </cols>
  <sheetData>
    <row r="1" spans="1:5">
      <c r="A1" s="288"/>
      <c r="B1" s="328" t="s">
        <v>264</v>
      </c>
      <c r="C1" s="328"/>
      <c r="D1" s="328"/>
    </row>
    <row r="2" spans="1:5">
      <c r="A2" s="288"/>
      <c r="B2" s="328" t="s">
        <v>265</v>
      </c>
      <c r="C2" s="328"/>
      <c r="D2" s="328"/>
    </row>
    <row r="3" spans="1:5" ht="13.5" customHeight="1">
      <c r="A3" s="288"/>
      <c r="B3" s="328" t="s">
        <v>266</v>
      </c>
      <c r="C3" s="328"/>
      <c r="D3" s="328"/>
    </row>
    <row r="4" spans="1:5">
      <c r="A4" s="288"/>
      <c r="B4" s="328" t="s">
        <v>267</v>
      </c>
      <c r="C4" s="328"/>
      <c r="D4" s="328"/>
    </row>
    <row r="5" spans="1:5">
      <c r="A5" s="288"/>
      <c r="B5" s="328" t="s">
        <v>268</v>
      </c>
      <c r="C5" s="328"/>
      <c r="D5" s="328"/>
    </row>
    <row r="6" spans="1:5">
      <c r="A6" s="288"/>
      <c r="B6" s="328" t="s">
        <v>269</v>
      </c>
      <c r="C6" s="328"/>
      <c r="D6" s="328"/>
    </row>
    <row r="7" spans="1:5" ht="30.75" customHeight="1">
      <c r="A7" s="288"/>
      <c r="B7" s="329" t="s">
        <v>270</v>
      </c>
      <c r="C7" s="329"/>
      <c r="D7" s="329"/>
    </row>
    <row r="8" spans="1:5" ht="15.75" customHeight="1">
      <c r="A8" s="288"/>
      <c r="B8" s="330" t="s">
        <v>271</v>
      </c>
      <c r="C8" s="330"/>
      <c r="D8" s="330"/>
    </row>
    <row r="9" spans="1:5">
      <c r="A9" s="288"/>
      <c r="B9" s="331" t="s">
        <v>272</v>
      </c>
      <c r="C9" s="331"/>
      <c r="D9" s="331"/>
    </row>
    <row r="10" spans="1:5">
      <c r="A10" s="288"/>
      <c r="B10" s="332"/>
      <c r="C10" s="332"/>
      <c r="D10" s="332"/>
      <c r="E10" s="332"/>
    </row>
    <row r="11" spans="1:5">
      <c r="A11" s="288"/>
      <c r="B11" s="72" t="s">
        <v>273</v>
      </c>
      <c r="C11" s="72" t="s">
        <v>274</v>
      </c>
      <c r="D11" s="72" t="s">
        <v>275</v>
      </c>
    </row>
    <row r="12" spans="1:5">
      <c r="A12" s="288"/>
      <c r="B12" s="333" t="s">
        <v>276</v>
      </c>
      <c r="C12" s="334"/>
      <c r="D12" s="335"/>
    </row>
    <row r="13" spans="1:5">
      <c r="A13" s="288"/>
      <c r="B13" s="326"/>
      <c r="C13" s="73" t="s">
        <v>277</v>
      </c>
      <c r="D13" s="158"/>
    </row>
    <row r="14" spans="1:5">
      <c r="A14" s="288"/>
      <c r="B14" s="326"/>
      <c r="C14" s="73" t="s">
        <v>278</v>
      </c>
      <c r="D14" s="158"/>
    </row>
    <row r="15" spans="1:5">
      <c r="A15" s="288"/>
      <c r="B15" s="326"/>
      <c r="C15" s="73" t="s">
        <v>279</v>
      </c>
      <c r="D15" s="158"/>
    </row>
    <row r="16" spans="1:5">
      <c r="A16" s="288"/>
      <c r="B16" s="326"/>
      <c r="C16" s="73" t="s">
        <v>280</v>
      </c>
      <c r="D16" s="158"/>
    </row>
    <row r="17" spans="1:4">
      <c r="A17" s="288"/>
      <c r="B17" s="326"/>
      <c r="C17" s="73" t="s">
        <v>281</v>
      </c>
      <c r="D17" s="158"/>
    </row>
    <row r="18" spans="1:4">
      <c r="A18" s="288"/>
      <c r="B18" s="326"/>
      <c r="C18" s="73" t="s">
        <v>282</v>
      </c>
      <c r="D18" s="158"/>
    </row>
    <row r="19" spans="1:4">
      <c r="A19" s="288"/>
      <c r="B19" s="326"/>
      <c r="C19" s="73" t="s">
        <v>283</v>
      </c>
      <c r="D19" s="158"/>
    </row>
    <row r="20" spans="1:4">
      <c r="A20" s="288"/>
      <c r="B20" s="326"/>
      <c r="C20" s="73" t="s">
        <v>284</v>
      </c>
      <c r="D20" s="158"/>
    </row>
    <row r="21" spans="1:4">
      <c r="A21" s="288"/>
      <c r="B21" s="326"/>
      <c r="C21" s="73" t="s">
        <v>285</v>
      </c>
      <c r="D21" s="158"/>
    </row>
    <row r="22" spans="1:4">
      <c r="A22" s="288"/>
      <c r="B22" s="326"/>
      <c r="C22" s="73" t="s">
        <v>286</v>
      </c>
      <c r="D22" s="158"/>
    </row>
    <row r="23" spans="1:4">
      <c r="A23" s="288"/>
      <c r="B23" s="326"/>
      <c r="C23" s="73" t="s">
        <v>287</v>
      </c>
      <c r="D23" s="158"/>
    </row>
    <row r="24" spans="1:4">
      <c r="A24" s="288"/>
      <c r="B24" s="326"/>
      <c r="C24" s="73" t="s">
        <v>288</v>
      </c>
      <c r="D24" s="158"/>
    </row>
    <row r="25" spans="1:4">
      <c r="B25" s="326"/>
      <c r="C25" s="73" t="s">
        <v>289</v>
      </c>
      <c r="D25" s="158"/>
    </row>
    <row r="26" spans="1:4">
      <c r="B26" s="326"/>
      <c r="C26" s="73" t="s">
        <v>290</v>
      </c>
      <c r="D26" s="158"/>
    </row>
    <row r="27" spans="1:4">
      <c r="B27" s="326"/>
      <c r="C27" s="73" t="s">
        <v>291</v>
      </c>
      <c r="D27" s="158"/>
    </row>
    <row r="28" spans="1:4">
      <c r="B28" s="326"/>
      <c r="C28" s="73" t="s">
        <v>292</v>
      </c>
      <c r="D28" s="158"/>
    </row>
    <row r="29" spans="1:4">
      <c r="B29" s="326"/>
      <c r="C29" s="73" t="s">
        <v>293</v>
      </c>
      <c r="D29" s="158"/>
    </row>
    <row r="30" spans="1:4">
      <c r="B30" s="326"/>
      <c r="C30" s="73" t="s">
        <v>294</v>
      </c>
      <c r="D30" s="158"/>
    </row>
    <row r="31" spans="1:4">
      <c r="B31" s="326"/>
      <c r="C31" s="73" t="s">
        <v>295</v>
      </c>
      <c r="D31" s="158"/>
    </row>
    <row r="32" spans="1:4">
      <c r="B32" s="326"/>
      <c r="C32" s="73" t="s">
        <v>296</v>
      </c>
      <c r="D32" s="158"/>
    </row>
    <row r="33" spans="2:4">
      <c r="B33" s="326"/>
      <c r="C33" s="74" t="s">
        <v>297</v>
      </c>
      <c r="D33" s="158"/>
    </row>
    <row r="34" spans="2:4">
      <c r="B34" s="323" t="s">
        <v>298</v>
      </c>
      <c r="C34" s="324"/>
      <c r="D34" s="325"/>
    </row>
    <row r="35" spans="2:4">
      <c r="B35" s="326"/>
      <c r="C35" s="75" t="s">
        <v>299</v>
      </c>
      <c r="D35" s="158"/>
    </row>
    <row r="36" spans="2:4">
      <c r="B36" s="326"/>
      <c r="C36" s="75" t="s">
        <v>300</v>
      </c>
      <c r="D36" s="158"/>
    </row>
    <row r="37" spans="2:4">
      <c r="B37" s="326"/>
      <c r="C37" s="75" t="s">
        <v>301</v>
      </c>
      <c r="D37" s="158"/>
    </row>
    <row r="38" spans="2:4">
      <c r="B38" s="327"/>
      <c r="C38" s="75" t="s">
        <v>302</v>
      </c>
      <c r="D38" s="158"/>
    </row>
    <row r="39" spans="2:4">
      <c r="B39" s="76"/>
      <c r="C39" s="77" t="s">
        <v>303</v>
      </c>
      <c r="D39" s="158">
        <f>SUM(B13:D38)</f>
        <v>0</v>
      </c>
    </row>
  </sheetData>
  <mergeCells count="15">
    <mergeCell ref="B34:D34"/>
    <mergeCell ref="B35:B38"/>
    <mergeCell ref="A1:A24"/>
    <mergeCell ref="B1:D1"/>
    <mergeCell ref="B2:D2"/>
    <mergeCell ref="B3:D3"/>
    <mergeCell ref="B5:D5"/>
    <mergeCell ref="B6:D6"/>
    <mergeCell ref="B7:D7"/>
    <mergeCell ref="B8:D8"/>
    <mergeCell ref="B9:D9"/>
    <mergeCell ref="B10:E10"/>
    <mergeCell ref="B4:D4"/>
    <mergeCell ref="B12:D12"/>
    <mergeCell ref="B13:B33"/>
  </mergeCells>
  <phoneticPr fontId="2"/>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４－ａ記載例</vt:lpstr>
      <vt:lpstr>4 - b 使用明細書</vt:lpstr>
      <vt:lpstr>４－ｃ人件費実績表</vt:lpstr>
      <vt:lpstr>４－ｃ別表</vt:lpstr>
      <vt:lpstr>４－ｄ一般管理費集計表</vt:lpstr>
      <vt:lpstr>'4 - b 使用明細書'!Print_Area</vt:lpstr>
      <vt:lpstr>'４－ａ記載例'!Print_Area</vt:lpstr>
      <vt:lpstr>'４－ｃ人件費実績表'!Print_Area</vt:lpstr>
      <vt:lpstr>'４－ｃ別表'!Print_Area</vt:lpstr>
      <vt:lpstr>'４－ｄ一般管理費集計表'!Print_Area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