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e11667\Desktop\井上\井上作業データ_210224以降\210427小林様：【ODA】令和3年度日本NGO連携無償資金協力　実施要領\添付\"/>
    </mc:Choice>
  </mc:AlternateContent>
  <bookViews>
    <workbookView xWindow="0" yWindow="470" windowWidth="23270" windowHeight="12590" tabRatio="886"/>
  </bookViews>
  <sheets>
    <sheet name="予算詳細" sheetId="14" r:id="rId1"/>
    <sheet name="通貨ﾘｽﾄ" sheetId="5" r:id="rId2"/>
    <sheet name="人件費詳細" sheetId="13" r:id="rId3"/>
    <sheet name="別表1；資機材等購入費" sheetId="4" r:id="rId4"/>
    <sheet name="別表2；ワークショップ等開催費" sheetId="6" r:id="rId5"/>
    <sheet name="別表3；専門家派遣旅費等" sheetId="7" r:id="rId6"/>
    <sheet name="別表4；研修員招へい費" sheetId="8" r:id="rId7"/>
    <sheet name="別表5；現地事業管理費" sheetId="10" r:id="rId8"/>
    <sheet name="別表6；現地事業後方支援経費" sheetId="11" r:id="rId9"/>
  </sheets>
  <definedNames>
    <definedName name="_xlnm.Print_Area" localSheetId="2">人件費詳細!$A$1:$M$61</definedName>
    <definedName name="_xlnm.Print_Area" localSheetId="3">'別表1；資機材等購入費'!$A$2:$S$108</definedName>
    <definedName name="_xlnm.Print_Area" localSheetId="4">'別表2；ワークショップ等開催費'!$A$2:$S$102</definedName>
    <definedName name="_xlnm.Print_Area" localSheetId="5">'別表3；専門家派遣旅費等'!$A$2:$S$65</definedName>
    <definedName name="_xlnm.Print_Area" localSheetId="6">'別表4；研修員招へい費'!$A$2:$S$55</definedName>
    <definedName name="_xlnm.Print_Area" localSheetId="7">'別表5；現地事業管理費'!$A$2:$S$350</definedName>
    <definedName name="_xlnm.Print_Area" localSheetId="8">'別表6；現地事業後方支援経費'!$A$2:$S$78</definedName>
    <definedName name="_xlnm.Print_Area" localSheetId="0">予算詳細!$A$1:$N$188</definedName>
    <definedName name="Z_755307C5_75A2_4793_858C_11956ED697BC_.wvu.PrintArea" localSheetId="0" hidden="1">予算詳細!$A$1:$N$188</definedName>
  </definedNames>
  <calcPr calcId="191029"/>
  <customWorkbookViews>
    <customWorkbookView name="情報通信課 - 個人用ビュー" guid="{755307C5-75A2-4793-858C-11956ED697BC}" mergeInterval="0" personalView="1" maximized="1" xWindow="1" yWindow="1" windowWidth="1276" windowHeight="806" activeSheetId="1" showComments="commIndAndComment"/>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28" i="8" l="1"/>
  <c r="K38" i="7"/>
  <c r="K55" i="8"/>
  <c r="K65" i="7"/>
  <c r="K102" i="6"/>
  <c r="K108" i="4"/>
  <c r="K218" i="10"/>
  <c r="K230" i="10"/>
  <c r="U165" i="10"/>
  <c r="U166" i="10"/>
  <c r="U167" i="10"/>
  <c r="U168" i="10"/>
  <c r="K192" i="10"/>
  <c r="U66" i="11"/>
  <c r="U67" i="11"/>
  <c r="U68" i="11"/>
  <c r="U69" i="11"/>
  <c r="U65" i="11"/>
  <c r="U58" i="11"/>
  <c r="U59" i="11"/>
  <c r="U60" i="11"/>
  <c r="U61" i="11"/>
  <c r="U57" i="11"/>
  <c r="U49" i="11"/>
  <c r="U50" i="11"/>
  <c r="U51" i="11"/>
  <c r="U52" i="11"/>
  <c r="U48" i="11"/>
  <c r="U42" i="11"/>
  <c r="U43" i="11"/>
  <c r="U41" i="11"/>
  <c r="U22" i="11"/>
  <c r="U23" i="11"/>
  <c r="U24" i="11"/>
  <c r="U25" i="11"/>
  <c r="U26" i="11"/>
  <c r="U27" i="11"/>
  <c r="U28" i="11"/>
  <c r="U29" i="11"/>
  <c r="U21" i="11"/>
  <c r="U34" i="11"/>
  <c r="U35" i="11"/>
  <c r="U36" i="11"/>
  <c r="U37" i="11"/>
  <c r="U33" i="11"/>
  <c r="U7" i="11"/>
  <c r="U8" i="11"/>
  <c r="U9" i="11"/>
  <c r="U10" i="11"/>
  <c r="U11" i="11"/>
  <c r="U12" i="11"/>
  <c r="U6" i="11"/>
  <c r="K78" i="11"/>
  <c r="K77" i="11"/>
  <c r="K76" i="11"/>
  <c r="K75" i="11"/>
  <c r="K70" i="11"/>
  <c r="K62" i="11"/>
  <c r="K53" i="11"/>
  <c r="K44" i="11"/>
  <c r="K38" i="11"/>
  <c r="K30" i="11"/>
  <c r="K16" i="11"/>
  <c r="K15" i="11"/>
  <c r="K14" i="11"/>
  <c r="K13" i="11"/>
  <c r="U343" i="10"/>
  <c r="U344" i="10"/>
  <c r="U345" i="10"/>
  <c r="U346" i="10"/>
  <c r="U342" i="10"/>
  <c r="U333" i="10"/>
  <c r="U334" i="10"/>
  <c r="U332" i="10"/>
  <c r="U306" i="10"/>
  <c r="U307" i="10"/>
  <c r="U308" i="10"/>
  <c r="U309" i="10"/>
  <c r="U310" i="10"/>
  <c r="U311" i="10"/>
  <c r="U312" i="10"/>
  <c r="U313" i="10"/>
  <c r="U314" i="10"/>
  <c r="U315" i="10"/>
  <c r="U316" i="10"/>
  <c r="U317" i="10"/>
  <c r="U318" i="10"/>
  <c r="U319" i="10"/>
  <c r="U320" i="10"/>
  <c r="U321" i="10"/>
  <c r="U322" i="10"/>
  <c r="U323" i="10"/>
  <c r="U324" i="10"/>
  <c r="U305" i="10"/>
  <c r="U279" i="10"/>
  <c r="U280" i="10"/>
  <c r="U281" i="10"/>
  <c r="U282" i="10"/>
  <c r="U283" i="10"/>
  <c r="U284" i="10"/>
  <c r="U285" i="10"/>
  <c r="U286" i="10"/>
  <c r="U287" i="10"/>
  <c r="U288" i="10"/>
  <c r="U289" i="10"/>
  <c r="U290" i="10"/>
  <c r="U291" i="10"/>
  <c r="U292" i="10"/>
  <c r="U293" i="10"/>
  <c r="U294" i="10"/>
  <c r="U295" i="10"/>
  <c r="U296" i="10"/>
  <c r="U297" i="10"/>
  <c r="U278" i="10"/>
  <c r="U252" i="10"/>
  <c r="U253" i="10"/>
  <c r="U254" i="10"/>
  <c r="U255" i="10"/>
  <c r="U256" i="10"/>
  <c r="U257" i="10"/>
  <c r="U258" i="10"/>
  <c r="U259" i="10"/>
  <c r="U260" i="10"/>
  <c r="U261" i="10"/>
  <c r="U262" i="10"/>
  <c r="U263" i="10"/>
  <c r="U264" i="10"/>
  <c r="U265" i="10"/>
  <c r="U266" i="10"/>
  <c r="U267" i="10"/>
  <c r="U268" i="10"/>
  <c r="U269" i="10"/>
  <c r="U270" i="10"/>
  <c r="U251" i="10"/>
  <c r="U235" i="10"/>
  <c r="U236" i="10"/>
  <c r="U237" i="10"/>
  <c r="U238" i="10"/>
  <c r="U239" i="10"/>
  <c r="U240" i="10"/>
  <c r="U241" i="10"/>
  <c r="U242" i="10"/>
  <c r="U234" i="10"/>
  <c r="U223" i="10"/>
  <c r="U224" i="10"/>
  <c r="U225" i="10"/>
  <c r="U226" i="10"/>
  <c r="U222" i="10"/>
  <c r="U211" i="10"/>
  <c r="U212" i="10"/>
  <c r="U213" i="10"/>
  <c r="U214" i="10"/>
  <c r="U210" i="10"/>
  <c r="U199" i="10"/>
  <c r="U200" i="10"/>
  <c r="U201" i="10"/>
  <c r="U202" i="10"/>
  <c r="U198" i="10"/>
  <c r="U187" i="10"/>
  <c r="U188" i="10"/>
  <c r="U189" i="10"/>
  <c r="U190" i="10"/>
  <c r="U191" i="10"/>
  <c r="U186" i="10"/>
  <c r="U176" i="10"/>
  <c r="U177" i="10"/>
  <c r="U175" i="10"/>
  <c r="U164" i="10"/>
  <c r="U153" i="10"/>
  <c r="U154" i="10"/>
  <c r="U155" i="10"/>
  <c r="U156" i="10"/>
  <c r="U157" i="10"/>
  <c r="U152" i="10"/>
  <c r="U138" i="10"/>
  <c r="U139" i="10"/>
  <c r="U140" i="10"/>
  <c r="U141" i="10"/>
  <c r="U142" i="10"/>
  <c r="U143" i="10"/>
  <c r="U144" i="10"/>
  <c r="U145" i="10"/>
  <c r="U137" i="10"/>
  <c r="U111" i="10"/>
  <c r="U112" i="10"/>
  <c r="U113" i="10"/>
  <c r="U114" i="10"/>
  <c r="U115" i="10"/>
  <c r="U116" i="10"/>
  <c r="U117" i="10"/>
  <c r="U118" i="10"/>
  <c r="U119" i="10"/>
  <c r="U120" i="10"/>
  <c r="U121" i="10"/>
  <c r="U122" i="10"/>
  <c r="U123" i="10"/>
  <c r="U124" i="10"/>
  <c r="U125" i="10"/>
  <c r="U126" i="10"/>
  <c r="U127" i="10"/>
  <c r="U128" i="10"/>
  <c r="U129" i="10"/>
  <c r="U110" i="10"/>
  <c r="U85" i="10"/>
  <c r="U86" i="10"/>
  <c r="U87" i="10"/>
  <c r="U88" i="10"/>
  <c r="U89" i="10"/>
  <c r="U90" i="10"/>
  <c r="U91" i="10"/>
  <c r="U92" i="10"/>
  <c r="U93" i="10"/>
  <c r="U94" i="10"/>
  <c r="U95" i="10"/>
  <c r="U96" i="10"/>
  <c r="U97" i="10"/>
  <c r="U98" i="10"/>
  <c r="U99" i="10"/>
  <c r="U100" i="10"/>
  <c r="U101" i="10"/>
  <c r="U102" i="10"/>
  <c r="U103" i="10"/>
  <c r="U84" i="10"/>
  <c r="U59" i="10"/>
  <c r="U60" i="10"/>
  <c r="U61" i="10"/>
  <c r="U62" i="10"/>
  <c r="U63" i="10"/>
  <c r="U64" i="10"/>
  <c r="U65" i="10"/>
  <c r="U66" i="10"/>
  <c r="U67" i="10"/>
  <c r="U68" i="10"/>
  <c r="U69" i="10"/>
  <c r="U70" i="10"/>
  <c r="U71" i="10"/>
  <c r="U72" i="10"/>
  <c r="U73" i="10"/>
  <c r="U74" i="10"/>
  <c r="U75" i="10"/>
  <c r="U76" i="10"/>
  <c r="U77" i="10"/>
  <c r="U58" i="10"/>
  <c r="U33" i="10"/>
  <c r="U34" i="10"/>
  <c r="U35" i="10"/>
  <c r="U36" i="10"/>
  <c r="U37" i="10"/>
  <c r="U38" i="10"/>
  <c r="U39" i="10"/>
  <c r="U40" i="10"/>
  <c r="U41" i="10"/>
  <c r="U42" i="10"/>
  <c r="U43" i="10"/>
  <c r="U44" i="10"/>
  <c r="U45" i="10"/>
  <c r="U46" i="10"/>
  <c r="U47" i="10"/>
  <c r="U48" i="10"/>
  <c r="U49" i="10"/>
  <c r="U50" i="10"/>
  <c r="U51" i="10"/>
  <c r="U32" i="10"/>
  <c r="K350" i="10"/>
  <c r="K349" i="10"/>
  <c r="K348" i="10"/>
  <c r="K347" i="10"/>
  <c r="K338" i="10"/>
  <c r="K337" i="10"/>
  <c r="K336" i="10"/>
  <c r="K335" i="10"/>
  <c r="K328" i="10"/>
  <c r="K327" i="10"/>
  <c r="K326" i="10"/>
  <c r="K325" i="10"/>
  <c r="K299" i="10"/>
  <c r="K298" i="10"/>
  <c r="K271" i="10"/>
  <c r="K243" i="10"/>
  <c r="K203" i="10"/>
  <c r="K215" i="10"/>
  <c r="K227" i="10"/>
  <c r="K228" i="10"/>
  <c r="K244" i="10"/>
  <c r="K272" i="10"/>
  <c r="K300" i="10"/>
  <c r="K301" i="10"/>
  <c r="K274" i="10"/>
  <c r="K273" i="10"/>
  <c r="K245" i="10"/>
  <c r="K229" i="10"/>
  <c r="K217" i="10"/>
  <c r="K205" i="10"/>
  <c r="K194" i="10"/>
  <c r="K180" i="10"/>
  <c r="K171" i="10"/>
  <c r="K160" i="10"/>
  <c r="K148" i="10"/>
  <c r="K246" i="10"/>
  <c r="K216" i="10"/>
  <c r="K204" i="10"/>
  <c r="K193" i="10"/>
  <c r="K179" i="10"/>
  <c r="K170" i="10"/>
  <c r="K159" i="10"/>
  <c r="K131" i="10"/>
  <c r="K178" i="10"/>
  <c r="K169" i="10"/>
  <c r="K158" i="10"/>
  <c r="K130" i="10"/>
  <c r="K147" i="10"/>
  <c r="K146" i="10"/>
  <c r="K132" i="10"/>
  <c r="K106" i="10"/>
  <c r="K105" i="10"/>
  <c r="K104" i="10"/>
  <c r="K80" i="10"/>
  <c r="K79" i="10"/>
  <c r="K78" i="10"/>
  <c r="K54" i="10"/>
  <c r="K53" i="10"/>
  <c r="K52" i="10"/>
  <c r="K27" i="8"/>
  <c r="K26" i="8"/>
  <c r="K25" i="8"/>
  <c r="U43" i="7"/>
  <c r="U44" i="7"/>
  <c r="U45" i="7"/>
  <c r="U46" i="7"/>
  <c r="U47" i="7"/>
  <c r="U48" i="7"/>
  <c r="U49" i="7"/>
  <c r="U50" i="7"/>
  <c r="U51" i="7"/>
  <c r="U52" i="7"/>
  <c r="U53" i="7"/>
  <c r="U54" i="7"/>
  <c r="U55" i="7"/>
  <c r="U56" i="7"/>
  <c r="U57" i="7"/>
  <c r="U58" i="7"/>
  <c r="U59" i="7"/>
  <c r="U60" i="7"/>
  <c r="U61" i="7"/>
  <c r="U42" i="7"/>
  <c r="K64" i="7"/>
  <c r="K63" i="7"/>
  <c r="K62" i="7"/>
  <c r="K37" i="7"/>
  <c r="K36" i="7"/>
  <c r="K35" i="7"/>
  <c r="K101" i="6"/>
  <c r="K100" i="6"/>
  <c r="K99" i="6"/>
  <c r="U6" i="4"/>
  <c r="U21" i="10" l="1"/>
  <c r="U22" i="10"/>
  <c r="U23" i="10"/>
  <c r="U24" i="10"/>
  <c r="U20" i="10"/>
  <c r="U8" i="10"/>
  <c r="U9" i="10"/>
  <c r="U10" i="10"/>
  <c r="U11" i="10"/>
  <c r="U12" i="10"/>
  <c r="U13" i="10"/>
  <c r="U7" i="10"/>
  <c r="K27" i="10"/>
  <c r="K26" i="10"/>
  <c r="K25" i="10"/>
  <c r="K16" i="10"/>
  <c r="K15" i="10"/>
  <c r="K14" i="10"/>
  <c r="U33" i="8"/>
  <c r="U34" i="8"/>
  <c r="U35" i="8"/>
  <c r="U36" i="8"/>
  <c r="U37" i="8"/>
  <c r="U38" i="8"/>
  <c r="U39" i="8"/>
  <c r="U40" i="8"/>
  <c r="U41" i="8"/>
  <c r="U42" i="8"/>
  <c r="U43" i="8"/>
  <c r="U44" i="8"/>
  <c r="U45" i="8"/>
  <c r="U46" i="8"/>
  <c r="U47" i="8"/>
  <c r="U48" i="8"/>
  <c r="U49" i="8"/>
  <c r="U50" i="8"/>
  <c r="U51" i="8"/>
  <c r="U32" i="8"/>
  <c r="U6" i="8"/>
  <c r="U7" i="8"/>
  <c r="U8" i="8"/>
  <c r="U9" i="8"/>
  <c r="U10" i="8"/>
  <c r="U11" i="8"/>
  <c r="U12" i="8"/>
  <c r="U13" i="8"/>
  <c r="U14" i="8"/>
  <c r="U15" i="8"/>
  <c r="U16" i="8"/>
  <c r="U17" i="8"/>
  <c r="U18" i="8"/>
  <c r="U19" i="8"/>
  <c r="U20" i="8"/>
  <c r="U21" i="8"/>
  <c r="U22" i="8"/>
  <c r="U23" i="8"/>
  <c r="U24" i="8"/>
  <c r="U5" i="8"/>
  <c r="K54" i="8"/>
  <c r="K53" i="8"/>
  <c r="K52" i="8"/>
  <c r="U6" i="7"/>
  <c r="U7" i="7"/>
  <c r="U8" i="7"/>
  <c r="U9" i="7"/>
  <c r="U10" i="7"/>
  <c r="U11" i="7"/>
  <c r="U12" i="7"/>
  <c r="U13" i="7"/>
  <c r="U14" i="7"/>
  <c r="U15" i="7"/>
  <c r="U16" i="7"/>
  <c r="U17" i="7"/>
  <c r="U18" i="7"/>
  <c r="U19" i="7"/>
  <c r="U20" i="7"/>
  <c r="U21" i="7"/>
  <c r="U22" i="7"/>
  <c r="U23" i="7"/>
  <c r="U24" i="7"/>
  <c r="U25" i="7"/>
  <c r="U26" i="7"/>
  <c r="U27" i="7"/>
  <c r="U28" i="7"/>
  <c r="U29" i="7"/>
  <c r="U30" i="7"/>
  <c r="U31" i="7"/>
  <c r="U32" i="7"/>
  <c r="U33" i="7"/>
  <c r="U34" i="7"/>
  <c r="U5" i="7"/>
  <c r="U6" i="6"/>
  <c r="U7" i="6"/>
  <c r="U8" i="6"/>
  <c r="U9" i="6"/>
  <c r="U10" i="6"/>
  <c r="U11" i="6"/>
  <c r="U12" i="6"/>
  <c r="U13" i="6"/>
  <c r="U14" i="6"/>
  <c r="U15" i="6"/>
  <c r="U16" i="6"/>
  <c r="U17" i="6"/>
  <c r="U18" i="6"/>
  <c r="U19" i="6"/>
  <c r="U20" i="6"/>
  <c r="U21" i="6"/>
  <c r="U22" i="6"/>
  <c r="U23" i="6"/>
  <c r="U24" i="6"/>
  <c r="U25" i="6"/>
  <c r="U26" i="6"/>
  <c r="U27" i="6"/>
  <c r="U28" i="6"/>
  <c r="U29" i="6"/>
  <c r="U30" i="6"/>
  <c r="U31" i="6"/>
  <c r="U32" i="6"/>
  <c r="U33" i="6"/>
  <c r="U34" i="6"/>
  <c r="U35" i="6"/>
  <c r="U36" i="6"/>
  <c r="U37" i="6"/>
  <c r="U38" i="6"/>
  <c r="U39" i="6"/>
  <c r="U40" i="6"/>
  <c r="U41" i="6"/>
  <c r="U42" i="6"/>
  <c r="U43" i="6"/>
  <c r="U44" i="6"/>
  <c r="U45" i="6"/>
  <c r="U46" i="6"/>
  <c r="U47" i="6"/>
  <c r="U48" i="6"/>
  <c r="U49" i="6"/>
  <c r="U50" i="6"/>
  <c r="U51" i="6"/>
  <c r="U52" i="6"/>
  <c r="U53" i="6"/>
  <c r="U54" i="6"/>
  <c r="U55" i="6"/>
  <c r="U56" i="6"/>
  <c r="U57" i="6"/>
  <c r="U58" i="6"/>
  <c r="U59" i="6"/>
  <c r="U60" i="6"/>
  <c r="U61" i="6"/>
  <c r="U62" i="6"/>
  <c r="U63" i="6"/>
  <c r="U64" i="6"/>
  <c r="U65" i="6"/>
  <c r="U66" i="6"/>
  <c r="U67" i="6"/>
  <c r="U68" i="6"/>
  <c r="U69" i="6"/>
  <c r="U70" i="6"/>
  <c r="U71" i="6"/>
  <c r="U72" i="6"/>
  <c r="U73" i="6"/>
  <c r="U74" i="6"/>
  <c r="U75" i="6"/>
  <c r="U76" i="6"/>
  <c r="U77" i="6"/>
  <c r="U78" i="6"/>
  <c r="U79" i="6"/>
  <c r="U80" i="6"/>
  <c r="U81" i="6"/>
  <c r="U82" i="6"/>
  <c r="U83" i="6"/>
  <c r="U84" i="6"/>
  <c r="U85" i="6"/>
  <c r="U86" i="6"/>
  <c r="U87" i="6"/>
  <c r="U88" i="6"/>
  <c r="U89" i="6"/>
  <c r="U90" i="6"/>
  <c r="U91" i="6"/>
  <c r="U92" i="6"/>
  <c r="U93" i="6"/>
  <c r="U94" i="6"/>
  <c r="U95" i="6"/>
  <c r="U96" i="6"/>
  <c r="U97" i="6"/>
  <c r="U98" i="6"/>
  <c r="U5" i="6"/>
  <c r="U8" i="4"/>
  <c r="U9" i="4"/>
  <c r="U10" i="4"/>
  <c r="U11" i="4"/>
  <c r="U12" i="4"/>
  <c r="U13" i="4"/>
  <c r="U14" i="4"/>
  <c r="U15" i="4"/>
  <c r="U16" i="4"/>
  <c r="U17" i="4"/>
  <c r="U18" i="4"/>
  <c r="U19" i="4"/>
  <c r="U20" i="4"/>
  <c r="U21" i="4"/>
  <c r="U22" i="4"/>
  <c r="U23" i="4"/>
  <c r="U24" i="4"/>
  <c r="U25" i="4"/>
  <c r="U26" i="4"/>
  <c r="U27" i="4"/>
  <c r="U28" i="4"/>
  <c r="U29" i="4"/>
  <c r="U30" i="4"/>
  <c r="U31" i="4"/>
  <c r="U32" i="4"/>
  <c r="U33" i="4"/>
  <c r="U34" i="4"/>
  <c r="U35" i="4"/>
  <c r="U36" i="4"/>
  <c r="U37" i="4"/>
  <c r="U38" i="4"/>
  <c r="U39" i="4"/>
  <c r="U40" i="4"/>
  <c r="U41" i="4"/>
  <c r="U42" i="4"/>
  <c r="U43" i="4"/>
  <c r="U44" i="4"/>
  <c r="U45" i="4"/>
  <c r="U46" i="4"/>
  <c r="U47" i="4"/>
  <c r="U48" i="4"/>
  <c r="U49" i="4"/>
  <c r="U50" i="4"/>
  <c r="U51" i="4"/>
  <c r="U52" i="4"/>
  <c r="U53" i="4"/>
  <c r="U54" i="4"/>
  <c r="U55" i="4"/>
  <c r="U56" i="4"/>
  <c r="U57" i="4"/>
  <c r="U58" i="4"/>
  <c r="U59" i="4"/>
  <c r="U60" i="4"/>
  <c r="U61" i="4"/>
  <c r="U62" i="4"/>
  <c r="U63" i="4"/>
  <c r="U64" i="4"/>
  <c r="U65" i="4"/>
  <c r="U66" i="4"/>
  <c r="U67" i="4"/>
  <c r="U68" i="4"/>
  <c r="U69" i="4"/>
  <c r="U70" i="4"/>
  <c r="U71" i="4"/>
  <c r="U72" i="4"/>
  <c r="U73" i="4"/>
  <c r="U74" i="4"/>
  <c r="U75" i="4"/>
  <c r="U76" i="4"/>
  <c r="U77" i="4"/>
  <c r="U78" i="4"/>
  <c r="U79" i="4"/>
  <c r="U80" i="4"/>
  <c r="U81" i="4"/>
  <c r="U82" i="4"/>
  <c r="U83" i="4"/>
  <c r="U84" i="4"/>
  <c r="U85" i="4"/>
  <c r="U86" i="4"/>
  <c r="U87" i="4"/>
  <c r="U88" i="4"/>
  <c r="U89" i="4"/>
  <c r="U90" i="4"/>
  <c r="U91" i="4"/>
  <c r="U92" i="4"/>
  <c r="U93" i="4"/>
  <c r="U94" i="4"/>
  <c r="U95" i="4"/>
  <c r="U96" i="4"/>
  <c r="U97" i="4"/>
  <c r="U98" i="4"/>
  <c r="U99" i="4"/>
  <c r="U100" i="4"/>
  <c r="U101" i="4"/>
  <c r="U102" i="4"/>
  <c r="U103" i="4"/>
  <c r="U104" i="4"/>
  <c r="U7" i="4"/>
  <c r="U5" i="4"/>
  <c r="K107" i="4"/>
  <c r="K106" i="4"/>
  <c r="K105" i="4"/>
  <c r="P77" i="11" l="1"/>
  <c r="Q76" i="11"/>
  <c r="P76" i="11"/>
  <c r="O74" i="11"/>
  <c r="P74" i="11" s="1"/>
  <c r="O73" i="11"/>
  <c r="P73" i="11" s="1"/>
  <c r="Q70" i="11"/>
  <c r="T69" i="11"/>
  <c r="O69" i="11"/>
  <c r="P69" i="11" s="1"/>
  <c r="T68" i="11"/>
  <c r="O68" i="11"/>
  <c r="P68" i="11" s="1"/>
  <c r="T67" i="11"/>
  <c r="P67" i="11"/>
  <c r="O67" i="11"/>
  <c r="T66" i="11"/>
  <c r="O66" i="11"/>
  <c r="P66" i="11" s="1"/>
  <c r="T65" i="11"/>
  <c r="P65" i="11"/>
  <c r="O65" i="11"/>
  <c r="O70" i="11" s="1"/>
  <c r="Q62" i="11"/>
  <c r="T61" i="11"/>
  <c r="O61" i="11"/>
  <c r="P61" i="11" s="1"/>
  <c r="T60" i="11"/>
  <c r="O60" i="11"/>
  <c r="P60" i="11" s="1"/>
  <c r="T59" i="11"/>
  <c r="O59" i="11"/>
  <c r="P59" i="11" s="1"/>
  <c r="T58" i="11"/>
  <c r="O58" i="11"/>
  <c r="P58" i="11" s="1"/>
  <c r="T57" i="11"/>
  <c r="P57" i="11"/>
  <c r="O57" i="11"/>
  <c r="O62" i="11" s="1"/>
  <c r="Q53" i="11"/>
  <c r="T52" i="11"/>
  <c r="P52" i="11"/>
  <c r="O52" i="11"/>
  <c r="T51" i="11"/>
  <c r="P51" i="11"/>
  <c r="O51" i="11"/>
  <c r="T50" i="11"/>
  <c r="O50" i="11"/>
  <c r="P50" i="11" s="1"/>
  <c r="T49" i="11"/>
  <c r="O49" i="11"/>
  <c r="P49" i="11" s="1"/>
  <c r="T48" i="11"/>
  <c r="O48" i="11"/>
  <c r="P48" i="11" s="1"/>
  <c r="P53" i="11" s="1"/>
  <c r="Q44" i="11"/>
  <c r="O44" i="11"/>
  <c r="T43" i="11"/>
  <c r="P43" i="11"/>
  <c r="O43" i="11"/>
  <c r="T42" i="11"/>
  <c r="O42" i="11"/>
  <c r="P42" i="11" s="1"/>
  <c r="T41" i="11"/>
  <c r="P41" i="11"/>
  <c r="O41" i="11"/>
  <c r="Q38" i="11"/>
  <c r="T37" i="11"/>
  <c r="O37" i="11"/>
  <c r="P37" i="11" s="1"/>
  <c r="T36" i="11"/>
  <c r="O36" i="11"/>
  <c r="P36" i="11" s="1"/>
  <c r="T35" i="11"/>
  <c r="O35" i="11"/>
  <c r="P35" i="11" s="1"/>
  <c r="T34" i="11"/>
  <c r="O34" i="11"/>
  <c r="P34" i="11" s="1"/>
  <c r="T33" i="11"/>
  <c r="P33" i="11"/>
  <c r="O33" i="11"/>
  <c r="O38" i="11" s="1"/>
  <c r="Q30" i="11"/>
  <c r="T29" i="11"/>
  <c r="P29" i="11"/>
  <c r="O29" i="11"/>
  <c r="T28" i="11"/>
  <c r="P28" i="11"/>
  <c r="O28" i="11"/>
  <c r="T27" i="11"/>
  <c r="O27" i="11"/>
  <c r="P27" i="11" s="1"/>
  <c r="T26" i="11"/>
  <c r="O26" i="11"/>
  <c r="P26" i="11" s="1"/>
  <c r="T25" i="11"/>
  <c r="O25" i="11"/>
  <c r="P25" i="11" s="1"/>
  <c r="T24" i="11"/>
  <c r="O24" i="11"/>
  <c r="P24" i="11" s="1"/>
  <c r="T23" i="11"/>
  <c r="P23" i="11"/>
  <c r="O23" i="11"/>
  <c r="T22" i="11"/>
  <c r="O22" i="11"/>
  <c r="O30" i="11" s="1"/>
  <c r="T21" i="11"/>
  <c r="P21" i="11"/>
  <c r="O21" i="11"/>
  <c r="P14" i="11"/>
  <c r="P13" i="11"/>
  <c r="T12" i="11"/>
  <c r="P12" i="11"/>
  <c r="O12" i="11"/>
  <c r="T11" i="11"/>
  <c r="O11" i="11"/>
  <c r="P11" i="11" s="1"/>
  <c r="T10" i="11"/>
  <c r="O10" i="11"/>
  <c r="P10" i="11" s="1"/>
  <c r="T9" i="11"/>
  <c r="O9" i="11"/>
  <c r="P9" i="11" s="1"/>
  <c r="T8" i="11"/>
  <c r="P8" i="11"/>
  <c r="O8" i="11"/>
  <c r="T7" i="11"/>
  <c r="O7" i="11"/>
  <c r="P7" i="11" s="1"/>
  <c r="T6" i="11"/>
  <c r="P6" i="11"/>
  <c r="O6" i="11"/>
  <c r="Q350" i="10"/>
  <c r="Q349" i="10"/>
  <c r="Q348" i="10"/>
  <c r="Q347" i="10"/>
  <c r="T346" i="10"/>
  <c r="O346" i="10"/>
  <c r="P346" i="10" s="1"/>
  <c r="T345" i="10"/>
  <c r="O345" i="10"/>
  <c r="P345" i="10" s="1"/>
  <c r="T344" i="10"/>
  <c r="O344" i="10"/>
  <c r="P344" i="10" s="1"/>
  <c r="T343" i="10"/>
  <c r="O343" i="10"/>
  <c r="P343" i="10" s="1"/>
  <c r="T342" i="10"/>
  <c r="O342" i="10"/>
  <c r="P342" i="10" s="1"/>
  <c r="P338" i="10"/>
  <c r="P337" i="10"/>
  <c r="P336" i="10"/>
  <c r="P335" i="10"/>
  <c r="T334" i="10"/>
  <c r="O334" i="10"/>
  <c r="P334" i="10" s="1"/>
  <c r="T333" i="10"/>
  <c r="O333" i="10"/>
  <c r="P333" i="10" s="1"/>
  <c r="T332" i="10"/>
  <c r="O332" i="10"/>
  <c r="P332" i="10" s="1"/>
  <c r="O327" i="10"/>
  <c r="O326" i="10"/>
  <c r="P325" i="10"/>
  <c r="T324" i="10"/>
  <c r="O324" i="10"/>
  <c r="P324" i="10" s="1"/>
  <c r="T323" i="10"/>
  <c r="O323" i="10"/>
  <c r="P323" i="10" s="1"/>
  <c r="T322" i="10"/>
  <c r="O322" i="10"/>
  <c r="P322" i="10" s="1"/>
  <c r="T321" i="10"/>
  <c r="O321" i="10"/>
  <c r="P321" i="10" s="1"/>
  <c r="T320" i="10"/>
  <c r="O320" i="10"/>
  <c r="P320" i="10" s="1"/>
  <c r="T319" i="10"/>
  <c r="O319" i="10"/>
  <c r="P319" i="10" s="1"/>
  <c r="T318" i="10"/>
  <c r="O318" i="10"/>
  <c r="P318" i="10" s="1"/>
  <c r="T317" i="10"/>
  <c r="O317" i="10"/>
  <c r="P317" i="10" s="1"/>
  <c r="T316" i="10"/>
  <c r="O316" i="10"/>
  <c r="P316" i="10" s="1"/>
  <c r="T315" i="10"/>
  <c r="O315" i="10"/>
  <c r="P315" i="10" s="1"/>
  <c r="T314" i="10"/>
  <c r="O314" i="10"/>
  <c r="P314" i="10" s="1"/>
  <c r="T313" i="10"/>
  <c r="O313" i="10"/>
  <c r="P313" i="10" s="1"/>
  <c r="T312" i="10"/>
  <c r="O312" i="10"/>
  <c r="P312" i="10" s="1"/>
  <c r="T311" i="10"/>
  <c r="O311" i="10"/>
  <c r="P311" i="10" s="1"/>
  <c r="T310" i="10"/>
  <c r="O310" i="10"/>
  <c r="P310" i="10" s="1"/>
  <c r="T309" i="10"/>
  <c r="O309" i="10"/>
  <c r="P309" i="10" s="1"/>
  <c r="T308" i="10"/>
  <c r="O308" i="10"/>
  <c r="P308" i="10" s="1"/>
  <c r="T307" i="10"/>
  <c r="O307" i="10"/>
  <c r="P307" i="10" s="1"/>
  <c r="T306" i="10"/>
  <c r="O306" i="10"/>
  <c r="P306" i="10" s="1"/>
  <c r="T305" i="10"/>
  <c r="O305" i="10"/>
  <c r="P305" i="10" s="1"/>
  <c r="O300" i="10"/>
  <c r="Q299" i="10"/>
  <c r="T297" i="10"/>
  <c r="O297" i="10"/>
  <c r="P297" i="10" s="1"/>
  <c r="T296" i="10"/>
  <c r="O296" i="10"/>
  <c r="P296" i="10" s="1"/>
  <c r="T295" i="10"/>
  <c r="O295" i="10"/>
  <c r="P295" i="10" s="1"/>
  <c r="T294" i="10"/>
  <c r="O294" i="10"/>
  <c r="P294" i="10" s="1"/>
  <c r="T293" i="10"/>
  <c r="O293" i="10"/>
  <c r="P293" i="10" s="1"/>
  <c r="T292" i="10"/>
  <c r="O292" i="10"/>
  <c r="P292" i="10" s="1"/>
  <c r="T291" i="10"/>
  <c r="O291" i="10"/>
  <c r="P291" i="10" s="1"/>
  <c r="T290" i="10"/>
  <c r="O290" i="10"/>
  <c r="P290" i="10" s="1"/>
  <c r="T289" i="10"/>
  <c r="O289" i="10"/>
  <c r="P289" i="10" s="1"/>
  <c r="T288" i="10"/>
  <c r="O288" i="10"/>
  <c r="P288" i="10" s="1"/>
  <c r="T287" i="10"/>
  <c r="O287" i="10"/>
  <c r="P287" i="10" s="1"/>
  <c r="T286" i="10"/>
  <c r="O286" i="10"/>
  <c r="P286" i="10" s="1"/>
  <c r="T285" i="10"/>
  <c r="O285" i="10"/>
  <c r="P285" i="10" s="1"/>
  <c r="T284" i="10"/>
  <c r="O284" i="10"/>
  <c r="P284" i="10" s="1"/>
  <c r="T283" i="10"/>
  <c r="O283" i="10"/>
  <c r="P283" i="10" s="1"/>
  <c r="T282" i="10"/>
  <c r="O282" i="10"/>
  <c r="P282" i="10" s="1"/>
  <c r="T281" i="10"/>
  <c r="O281" i="10"/>
  <c r="P281" i="10" s="1"/>
  <c r="T280" i="10"/>
  <c r="O280" i="10"/>
  <c r="P280" i="10" s="1"/>
  <c r="T279" i="10"/>
  <c r="O279" i="10"/>
  <c r="P279" i="10" s="1"/>
  <c r="T278" i="10"/>
  <c r="O278" i="10"/>
  <c r="P278" i="10" s="1"/>
  <c r="O272" i="10"/>
  <c r="Q271" i="10"/>
  <c r="T270" i="10"/>
  <c r="O270" i="10"/>
  <c r="P270" i="10" s="1"/>
  <c r="T269" i="10"/>
  <c r="O269" i="10"/>
  <c r="P269" i="10" s="1"/>
  <c r="T268" i="10"/>
  <c r="O268" i="10"/>
  <c r="P268" i="10" s="1"/>
  <c r="T267" i="10"/>
  <c r="O267" i="10"/>
  <c r="P267" i="10" s="1"/>
  <c r="T266" i="10"/>
  <c r="O266" i="10"/>
  <c r="P266" i="10" s="1"/>
  <c r="T265" i="10"/>
  <c r="O265" i="10"/>
  <c r="P265" i="10" s="1"/>
  <c r="T264" i="10"/>
  <c r="O264" i="10"/>
  <c r="P264" i="10" s="1"/>
  <c r="T263" i="10"/>
  <c r="O263" i="10"/>
  <c r="P263" i="10" s="1"/>
  <c r="T262" i="10"/>
  <c r="O262" i="10"/>
  <c r="P262" i="10" s="1"/>
  <c r="T261" i="10"/>
  <c r="O261" i="10"/>
  <c r="P261" i="10" s="1"/>
  <c r="T260" i="10"/>
  <c r="O260" i="10"/>
  <c r="P260" i="10" s="1"/>
  <c r="T259" i="10"/>
  <c r="O259" i="10"/>
  <c r="P259" i="10" s="1"/>
  <c r="T258" i="10"/>
  <c r="O258" i="10"/>
  <c r="P258" i="10" s="1"/>
  <c r="T257" i="10"/>
  <c r="O257" i="10"/>
  <c r="P257" i="10" s="1"/>
  <c r="T256" i="10"/>
  <c r="O256" i="10"/>
  <c r="P256" i="10" s="1"/>
  <c r="T255" i="10"/>
  <c r="O255" i="10"/>
  <c r="P255" i="10" s="1"/>
  <c r="T254" i="10"/>
  <c r="O254" i="10"/>
  <c r="P254" i="10" s="1"/>
  <c r="T253" i="10"/>
  <c r="O253" i="10"/>
  <c r="P253" i="10" s="1"/>
  <c r="T252" i="10"/>
  <c r="O252" i="10"/>
  <c r="P252" i="10" s="1"/>
  <c r="T251" i="10"/>
  <c r="O251" i="10"/>
  <c r="P251" i="10" s="1"/>
  <c r="P274" i="10" s="1"/>
  <c r="P246" i="10"/>
  <c r="Q245" i="10"/>
  <c r="Q244" i="10"/>
  <c r="Q243" i="10"/>
  <c r="T242" i="10"/>
  <c r="O242" i="10"/>
  <c r="P242" i="10" s="1"/>
  <c r="T241" i="10"/>
  <c r="O241" i="10"/>
  <c r="P241" i="10" s="1"/>
  <c r="T240" i="10"/>
  <c r="P240" i="10"/>
  <c r="O240" i="10"/>
  <c r="T239" i="10"/>
  <c r="O239" i="10"/>
  <c r="P239" i="10" s="1"/>
  <c r="T238" i="10"/>
  <c r="O238" i="10"/>
  <c r="P238" i="10" s="1"/>
  <c r="T237" i="10"/>
  <c r="O237" i="10"/>
  <c r="P237" i="10" s="1"/>
  <c r="T236" i="10"/>
  <c r="O236" i="10"/>
  <c r="P236" i="10" s="1"/>
  <c r="T235" i="10"/>
  <c r="O235" i="10"/>
  <c r="P235" i="10" s="1"/>
  <c r="T234" i="10"/>
  <c r="O234" i="10"/>
  <c r="P234" i="10" s="1"/>
  <c r="P230" i="10"/>
  <c r="Q229" i="10"/>
  <c r="O227" i="10"/>
  <c r="T226" i="10"/>
  <c r="O226" i="10"/>
  <c r="P226" i="10" s="1"/>
  <c r="T225" i="10"/>
  <c r="P225" i="10"/>
  <c r="O225" i="10"/>
  <c r="T224" i="10"/>
  <c r="O224" i="10"/>
  <c r="T223" i="10"/>
  <c r="O223" i="10"/>
  <c r="P223" i="10" s="1"/>
  <c r="T222" i="10"/>
  <c r="O222" i="10"/>
  <c r="P222" i="10" s="1"/>
  <c r="P218" i="10"/>
  <c r="Q215" i="10"/>
  <c r="T214" i="10"/>
  <c r="O214" i="10"/>
  <c r="P214" i="10" s="1"/>
  <c r="T213" i="10"/>
  <c r="O213" i="10"/>
  <c r="P213" i="10" s="1"/>
  <c r="T212" i="10"/>
  <c r="O212" i="10"/>
  <c r="P212" i="10" s="1"/>
  <c r="T211" i="10"/>
  <c r="O211" i="10"/>
  <c r="P211" i="10" s="1"/>
  <c r="T210" i="10"/>
  <c r="P210" i="10"/>
  <c r="O210" i="10"/>
  <c r="Q205" i="10"/>
  <c r="Q203" i="10"/>
  <c r="T202" i="10"/>
  <c r="O202" i="10"/>
  <c r="P202" i="10" s="1"/>
  <c r="T201" i="10"/>
  <c r="O201" i="10"/>
  <c r="P201" i="10" s="1"/>
  <c r="T200" i="10"/>
  <c r="O200" i="10"/>
  <c r="P200" i="10" s="1"/>
  <c r="T199" i="10"/>
  <c r="O199" i="10"/>
  <c r="P199" i="10" s="1"/>
  <c r="T198" i="10"/>
  <c r="O198" i="10"/>
  <c r="P198" i="10" s="1"/>
  <c r="Q194" i="10"/>
  <c r="Q192" i="10"/>
  <c r="T191" i="10"/>
  <c r="O191" i="10"/>
  <c r="P191" i="10" s="1"/>
  <c r="T190" i="10"/>
  <c r="O190" i="10"/>
  <c r="P190" i="10" s="1"/>
  <c r="T189" i="10"/>
  <c r="O189" i="10"/>
  <c r="P189" i="10" s="1"/>
  <c r="T188" i="10"/>
  <c r="O188" i="10"/>
  <c r="P188" i="10" s="1"/>
  <c r="T187" i="10"/>
  <c r="O187" i="10"/>
  <c r="P187" i="10" s="1"/>
  <c r="T186" i="10"/>
  <c r="O186" i="10"/>
  <c r="P186" i="10" s="1"/>
  <c r="Q179" i="10"/>
  <c r="T177" i="10"/>
  <c r="O177" i="10"/>
  <c r="P177" i="10" s="1"/>
  <c r="T176" i="10"/>
  <c r="O176" i="10"/>
  <c r="P176" i="10" s="1"/>
  <c r="T175" i="10"/>
  <c r="O175" i="10"/>
  <c r="P175" i="10" s="1"/>
  <c r="T168" i="10"/>
  <c r="O168" i="10"/>
  <c r="P168" i="10" s="1"/>
  <c r="T167" i="10"/>
  <c r="O167" i="10"/>
  <c r="P167" i="10" s="1"/>
  <c r="T166" i="10"/>
  <c r="P166" i="10"/>
  <c r="O166" i="10"/>
  <c r="T165" i="10"/>
  <c r="O165" i="10"/>
  <c r="P165" i="10" s="1"/>
  <c r="T164" i="10"/>
  <c r="O164" i="10"/>
  <c r="P164" i="10" s="1"/>
  <c r="O160" i="10"/>
  <c r="Q160" i="10"/>
  <c r="Q159" i="10"/>
  <c r="T157" i="10"/>
  <c r="O157" i="10"/>
  <c r="P157" i="10" s="1"/>
  <c r="T156" i="10"/>
  <c r="O156" i="10"/>
  <c r="P156" i="10" s="1"/>
  <c r="T155" i="10"/>
  <c r="O155" i="10"/>
  <c r="P155" i="10" s="1"/>
  <c r="T154" i="10"/>
  <c r="P154" i="10"/>
  <c r="O154" i="10"/>
  <c r="T153" i="10"/>
  <c r="O153" i="10"/>
  <c r="P153" i="10" s="1"/>
  <c r="T152" i="10"/>
  <c r="O152" i="10"/>
  <c r="P152" i="10" s="1"/>
  <c r="Q146" i="10"/>
  <c r="T145" i="10"/>
  <c r="O145" i="10"/>
  <c r="P145" i="10" s="1"/>
  <c r="T144" i="10"/>
  <c r="P144" i="10"/>
  <c r="O144" i="10"/>
  <c r="T143" i="10"/>
  <c r="P143" i="10"/>
  <c r="O143" i="10"/>
  <c r="T142" i="10"/>
  <c r="P142" i="10"/>
  <c r="O142" i="10"/>
  <c r="T141" i="10"/>
  <c r="O141" i="10"/>
  <c r="P141" i="10" s="1"/>
  <c r="T140" i="10"/>
  <c r="O140" i="10"/>
  <c r="P140" i="10" s="1"/>
  <c r="T139" i="10"/>
  <c r="O139" i="10"/>
  <c r="P139" i="10" s="1"/>
  <c r="T138" i="10"/>
  <c r="O138" i="10"/>
  <c r="P138" i="10" s="1"/>
  <c r="P147" i="10" s="1"/>
  <c r="T137" i="10"/>
  <c r="O137" i="10"/>
  <c r="P137" i="10" s="1"/>
  <c r="Q130" i="10"/>
  <c r="T129" i="10"/>
  <c r="O129" i="10"/>
  <c r="P129" i="10" s="1"/>
  <c r="T128" i="10"/>
  <c r="P128" i="10"/>
  <c r="O128" i="10"/>
  <c r="T127" i="10"/>
  <c r="O127" i="10"/>
  <c r="P127" i="10" s="1"/>
  <c r="T126" i="10"/>
  <c r="O126" i="10"/>
  <c r="P126" i="10" s="1"/>
  <c r="T125" i="10"/>
  <c r="O125" i="10"/>
  <c r="P125" i="10" s="1"/>
  <c r="T124" i="10"/>
  <c r="O124" i="10"/>
  <c r="P124" i="10" s="1"/>
  <c r="T123" i="10"/>
  <c r="O123" i="10"/>
  <c r="P123" i="10" s="1"/>
  <c r="T122" i="10"/>
  <c r="P122" i="10"/>
  <c r="O122" i="10"/>
  <c r="T121" i="10"/>
  <c r="O121" i="10"/>
  <c r="P121" i="10" s="1"/>
  <c r="T120" i="10"/>
  <c r="P120" i="10"/>
  <c r="O120" i="10"/>
  <c r="T119" i="10"/>
  <c r="O119" i="10"/>
  <c r="P119" i="10" s="1"/>
  <c r="T118" i="10"/>
  <c r="O118" i="10"/>
  <c r="P118" i="10" s="1"/>
  <c r="T117" i="10"/>
  <c r="O117" i="10"/>
  <c r="P117" i="10" s="1"/>
  <c r="T116" i="10"/>
  <c r="O116" i="10"/>
  <c r="P116" i="10" s="1"/>
  <c r="T115" i="10"/>
  <c r="O115" i="10"/>
  <c r="P115" i="10" s="1"/>
  <c r="T114" i="10"/>
  <c r="O114" i="10"/>
  <c r="P114" i="10" s="1"/>
  <c r="T113" i="10"/>
  <c r="O113" i="10"/>
  <c r="P113" i="10" s="1"/>
  <c r="T112" i="10"/>
  <c r="P112" i="10"/>
  <c r="O112" i="10"/>
  <c r="T111" i="10"/>
  <c r="O111" i="10"/>
  <c r="P111" i="10" s="1"/>
  <c r="P131" i="10" s="1"/>
  <c r="T110" i="10"/>
  <c r="O110" i="10"/>
  <c r="P110" i="10" s="1"/>
  <c r="Q106" i="10"/>
  <c r="T103" i="10"/>
  <c r="P103" i="10"/>
  <c r="O103" i="10"/>
  <c r="T102" i="10"/>
  <c r="O102" i="10"/>
  <c r="P102" i="10" s="1"/>
  <c r="T101" i="10"/>
  <c r="O101" i="10"/>
  <c r="P101" i="10" s="1"/>
  <c r="T100" i="10"/>
  <c r="O100" i="10"/>
  <c r="P100" i="10" s="1"/>
  <c r="T99" i="10"/>
  <c r="O99" i="10"/>
  <c r="P99" i="10" s="1"/>
  <c r="T98" i="10"/>
  <c r="O98" i="10"/>
  <c r="P98" i="10" s="1"/>
  <c r="T97" i="10"/>
  <c r="O97" i="10"/>
  <c r="P97" i="10" s="1"/>
  <c r="T96" i="10"/>
  <c r="O96" i="10"/>
  <c r="P96" i="10" s="1"/>
  <c r="T95" i="10"/>
  <c r="P95" i="10"/>
  <c r="O95" i="10"/>
  <c r="T94" i="10"/>
  <c r="O94" i="10"/>
  <c r="P94" i="10" s="1"/>
  <c r="T93" i="10"/>
  <c r="O93" i="10"/>
  <c r="P93" i="10" s="1"/>
  <c r="T92" i="10"/>
  <c r="O92" i="10"/>
  <c r="P92" i="10" s="1"/>
  <c r="T91" i="10"/>
  <c r="P91" i="10"/>
  <c r="O91" i="10"/>
  <c r="T90" i="10"/>
  <c r="O90" i="10"/>
  <c r="P90" i="10" s="1"/>
  <c r="T89" i="10"/>
  <c r="P89" i="10"/>
  <c r="O89" i="10"/>
  <c r="T88" i="10"/>
  <c r="O88" i="10"/>
  <c r="P88" i="10" s="1"/>
  <c r="T87" i="10"/>
  <c r="O87" i="10"/>
  <c r="P87" i="10" s="1"/>
  <c r="T86" i="10"/>
  <c r="O86" i="10"/>
  <c r="P86" i="10" s="1"/>
  <c r="T85" i="10"/>
  <c r="O85" i="10"/>
  <c r="P85" i="10" s="1"/>
  <c r="T84" i="10"/>
  <c r="O84" i="10"/>
  <c r="P84" i="10" s="1"/>
  <c r="O80" i="10"/>
  <c r="Q80" i="10"/>
  <c r="Q79" i="10"/>
  <c r="T77" i="10"/>
  <c r="O77" i="10"/>
  <c r="P77" i="10" s="1"/>
  <c r="T76" i="10"/>
  <c r="O76" i="10"/>
  <c r="P76" i="10" s="1"/>
  <c r="T75" i="10"/>
  <c r="O75" i="10"/>
  <c r="P75" i="10" s="1"/>
  <c r="T74" i="10"/>
  <c r="O74" i="10"/>
  <c r="P74" i="10" s="1"/>
  <c r="T73" i="10"/>
  <c r="O73" i="10"/>
  <c r="P73" i="10" s="1"/>
  <c r="T72" i="10"/>
  <c r="O72" i="10"/>
  <c r="P72" i="10" s="1"/>
  <c r="T71" i="10"/>
  <c r="O71" i="10"/>
  <c r="P71" i="10" s="1"/>
  <c r="T70" i="10"/>
  <c r="O70" i="10"/>
  <c r="P70" i="10" s="1"/>
  <c r="T69" i="10"/>
  <c r="O69" i="10"/>
  <c r="P69" i="10" s="1"/>
  <c r="T68" i="10"/>
  <c r="O68" i="10"/>
  <c r="P68" i="10" s="1"/>
  <c r="T67" i="10"/>
  <c r="O67" i="10"/>
  <c r="P67" i="10" s="1"/>
  <c r="T66" i="10"/>
  <c r="O66" i="10"/>
  <c r="P66" i="10" s="1"/>
  <c r="T65" i="10"/>
  <c r="O65" i="10"/>
  <c r="P65" i="10" s="1"/>
  <c r="T64" i="10"/>
  <c r="O64" i="10"/>
  <c r="P64" i="10" s="1"/>
  <c r="T63" i="10"/>
  <c r="O63" i="10"/>
  <c r="P63" i="10" s="1"/>
  <c r="T62" i="10"/>
  <c r="O62" i="10"/>
  <c r="P62" i="10" s="1"/>
  <c r="T61" i="10"/>
  <c r="O61" i="10"/>
  <c r="P61" i="10" s="1"/>
  <c r="T60" i="10"/>
  <c r="O60" i="10"/>
  <c r="P60" i="10" s="1"/>
  <c r="P80" i="10" s="1"/>
  <c r="T59" i="10"/>
  <c r="O59" i="10"/>
  <c r="P59" i="10" s="1"/>
  <c r="T58" i="10"/>
  <c r="O58" i="10"/>
  <c r="P58" i="10" s="1"/>
  <c r="Q53" i="10"/>
  <c r="Q52" i="10"/>
  <c r="T51" i="10"/>
  <c r="P51" i="10"/>
  <c r="O51" i="10"/>
  <c r="T50" i="10"/>
  <c r="O50" i="10"/>
  <c r="P50" i="10" s="1"/>
  <c r="T49" i="10"/>
  <c r="O49" i="10"/>
  <c r="P49" i="10" s="1"/>
  <c r="T48" i="10"/>
  <c r="O48" i="10"/>
  <c r="P48" i="10" s="1"/>
  <c r="T47" i="10"/>
  <c r="O47" i="10"/>
  <c r="P47" i="10" s="1"/>
  <c r="T46" i="10"/>
  <c r="O46" i="10"/>
  <c r="P46" i="10" s="1"/>
  <c r="T45" i="10"/>
  <c r="O45" i="10"/>
  <c r="P45" i="10" s="1"/>
  <c r="T44" i="10"/>
  <c r="O44" i="10"/>
  <c r="P44" i="10" s="1"/>
  <c r="T43" i="10"/>
  <c r="O43" i="10"/>
  <c r="P43" i="10" s="1"/>
  <c r="T42" i="10"/>
  <c r="O42" i="10"/>
  <c r="P42" i="10" s="1"/>
  <c r="T41" i="10"/>
  <c r="O41" i="10"/>
  <c r="P41" i="10" s="1"/>
  <c r="T40" i="10"/>
  <c r="O40" i="10"/>
  <c r="P40" i="10" s="1"/>
  <c r="T39" i="10"/>
  <c r="P39" i="10"/>
  <c r="O39" i="10"/>
  <c r="T38" i="10"/>
  <c r="O38" i="10"/>
  <c r="P38" i="10" s="1"/>
  <c r="T37" i="10"/>
  <c r="O37" i="10"/>
  <c r="P37" i="10" s="1"/>
  <c r="T36" i="10"/>
  <c r="O36" i="10"/>
  <c r="P36" i="10" s="1"/>
  <c r="T35" i="10"/>
  <c r="O35" i="10"/>
  <c r="P35" i="10" s="1"/>
  <c r="T34" i="10"/>
  <c r="O34" i="10"/>
  <c r="P34" i="10" s="1"/>
  <c r="T33" i="10"/>
  <c r="O33" i="10"/>
  <c r="P33" i="10" s="1"/>
  <c r="P53" i="10" s="1"/>
  <c r="T32" i="10"/>
  <c r="O32" i="10"/>
  <c r="P32" i="10" s="1"/>
  <c r="Q27" i="10"/>
  <c r="O26" i="10"/>
  <c r="Q25" i="10"/>
  <c r="T24" i="10"/>
  <c r="O24" i="10"/>
  <c r="P24" i="10" s="1"/>
  <c r="T23" i="10"/>
  <c r="P23" i="10"/>
  <c r="O23" i="10"/>
  <c r="T22" i="10"/>
  <c r="O22" i="10"/>
  <c r="P22" i="10" s="1"/>
  <c r="T21" i="10"/>
  <c r="O21" i="10"/>
  <c r="P21" i="10" s="1"/>
  <c r="T20" i="10"/>
  <c r="O20" i="10"/>
  <c r="P20" i="10" s="1"/>
  <c r="Q15" i="10"/>
  <c r="O14" i="10"/>
  <c r="T13" i="10"/>
  <c r="O13" i="10"/>
  <c r="P13" i="10" s="1"/>
  <c r="T12" i="10"/>
  <c r="O12" i="10"/>
  <c r="P12" i="10" s="1"/>
  <c r="T11" i="10"/>
  <c r="O11" i="10"/>
  <c r="P11" i="10" s="1"/>
  <c r="T10" i="10"/>
  <c r="O10" i="10"/>
  <c r="P10" i="10" s="1"/>
  <c r="T9" i="10"/>
  <c r="O9" i="10"/>
  <c r="P9" i="10" s="1"/>
  <c r="T8" i="10"/>
  <c r="O8" i="10"/>
  <c r="P8" i="10" s="1"/>
  <c r="T7" i="10"/>
  <c r="P7" i="10"/>
  <c r="O7" i="10"/>
  <c r="Q55" i="8"/>
  <c r="P54" i="8"/>
  <c r="P53" i="8"/>
  <c r="P52" i="8"/>
  <c r="T51" i="8"/>
  <c r="O51" i="8"/>
  <c r="P51" i="8" s="1"/>
  <c r="T50" i="8"/>
  <c r="O50" i="8"/>
  <c r="P50" i="8" s="1"/>
  <c r="T49" i="8"/>
  <c r="O49" i="8"/>
  <c r="P49" i="8" s="1"/>
  <c r="T48" i="8"/>
  <c r="O48" i="8"/>
  <c r="P48" i="8" s="1"/>
  <c r="T47" i="8"/>
  <c r="O47" i="8"/>
  <c r="P47" i="8" s="1"/>
  <c r="T46" i="8"/>
  <c r="O46" i="8"/>
  <c r="P46" i="8" s="1"/>
  <c r="T45" i="8"/>
  <c r="O45" i="8"/>
  <c r="P45" i="8" s="1"/>
  <c r="T44" i="8"/>
  <c r="O44" i="8"/>
  <c r="P44" i="8" s="1"/>
  <c r="T43" i="8"/>
  <c r="O43" i="8"/>
  <c r="P43" i="8" s="1"/>
  <c r="T42" i="8"/>
  <c r="O42" i="8"/>
  <c r="P42" i="8" s="1"/>
  <c r="T41" i="8"/>
  <c r="O41" i="8"/>
  <c r="P41" i="8" s="1"/>
  <c r="T40" i="8"/>
  <c r="O40" i="8"/>
  <c r="P40" i="8" s="1"/>
  <c r="T39" i="8"/>
  <c r="O39" i="8"/>
  <c r="P39" i="8" s="1"/>
  <c r="T38" i="8"/>
  <c r="O38" i="8"/>
  <c r="P38" i="8" s="1"/>
  <c r="T37" i="8"/>
  <c r="O37" i="8"/>
  <c r="P37" i="8" s="1"/>
  <c r="T36" i="8"/>
  <c r="O36" i="8"/>
  <c r="P36" i="8" s="1"/>
  <c r="T35" i="8"/>
  <c r="O35" i="8"/>
  <c r="P35" i="8" s="1"/>
  <c r="T34" i="8"/>
  <c r="O34" i="8"/>
  <c r="P34" i="8" s="1"/>
  <c r="T33" i="8"/>
  <c r="O33" i="8"/>
  <c r="P33" i="8" s="1"/>
  <c r="T32" i="8"/>
  <c r="O32" i="8"/>
  <c r="P32" i="8" s="1"/>
  <c r="P55" i="8" s="1"/>
  <c r="Q28" i="8"/>
  <c r="O27" i="8"/>
  <c r="O26" i="8"/>
  <c r="T24" i="8"/>
  <c r="O24" i="8"/>
  <c r="P24" i="8" s="1"/>
  <c r="T23" i="8"/>
  <c r="P23" i="8"/>
  <c r="O23" i="8"/>
  <c r="T22" i="8"/>
  <c r="O22" i="8"/>
  <c r="P22" i="8" s="1"/>
  <c r="T21" i="8"/>
  <c r="O21" i="8"/>
  <c r="P21" i="8" s="1"/>
  <c r="T20" i="8"/>
  <c r="O20" i="8"/>
  <c r="P20" i="8" s="1"/>
  <c r="T19" i="8"/>
  <c r="P19" i="8"/>
  <c r="O19" i="8"/>
  <c r="T18" i="8"/>
  <c r="O18" i="8"/>
  <c r="P18" i="8" s="1"/>
  <c r="T17" i="8"/>
  <c r="P17" i="8"/>
  <c r="O17" i="8"/>
  <c r="T16" i="8"/>
  <c r="O16" i="8"/>
  <c r="P16" i="8" s="1"/>
  <c r="T15" i="8"/>
  <c r="P15" i="8"/>
  <c r="O15" i="8"/>
  <c r="T14" i="8"/>
  <c r="O14" i="8"/>
  <c r="P14" i="8" s="1"/>
  <c r="T13" i="8"/>
  <c r="O13" i="8"/>
  <c r="P13" i="8" s="1"/>
  <c r="T12" i="8"/>
  <c r="O12" i="8"/>
  <c r="P12" i="8" s="1"/>
  <c r="T11" i="8"/>
  <c r="P11" i="8"/>
  <c r="O11" i="8"/>
  <c r="T10" i="8"/>
  <c r="O10" i="8"/>
  <c r="P10" i="8" s="1"/>
  <c r="T9" i="8"/>
  <c r="P9" i="8"/>
  <c r="O9" i="8"/>
  <c r="T8" i="8"/>
  <c r="O8" i="8"/>
  <c r="P8" i="8" s="1"/>
  <c r="T7" i="8"/>
  <c r="P7" i="8"/>
  <c r="O7" i="8"/>
  <c r="T6" i="8"/>
  <c r="O6" i="8"/>
  <c r="O28" i="8" s="1"/>
  <c r="T5" i="8"/>
  <c r="O5" i="8"/>
  <c r="P5" i="8" s="1"/>
  <c r="Q65" i="7"/>
  <c r="P63" i="7"/>
  <c r="P62" i="7"/>
  <c r="T61" i="7"/>
  <c r="O61" i="7"/>
  <c r="P61" i="7" s="1"/>
  <c r="T60" i="7"/>
  <c r="P60" i="7"/>
  <c r="O60" i="7"/>
  <c r="T59" i="7"/>
  <c r="O59" i="7"/>
  <c r="P59" i="7" s="1"/>
  <c r="T58" i="7"/>
  <c r="O58" i="7"/>
  <c r="P58" i="7" s="1"/>
  <c r="T57" i="7"/>
  <c r="O57" i="7"/>
  <c r="P57" i="7" s="1"/>
  <c r="T56" i="7"/>
  <c r="P56" i="7"/>
  <c r="O56" i="7"/>
  <c r="T55" i="7"/>
  <c r="O55" i="7"/>
  <c r="P55" i="7" s="1"/>
  <c r="T54" i="7"/>
  <c r="P54" i="7"/>
  <c r="O54" i="7"/>
  <c r="T53" i="7"/>
  <c r="O53" i="7"/>
  <c r="P53" i="7" s="1"/>
  <c r="T52" i="7"/>
  <c r="P52" i="7"/>
  <c r="O52" i="7"/>
  <c r="T51" i="7"/>
  <c r="O51" i="7"/>
  <c r="P51" i="7" s="1"/>
  <c r="T50" i="7"/>
  <c r="O50" i="7"/>
  <c r="P50" i="7" s="1"/>
  <c r="T49" i="7"/>
  <c r="O49" i="7"/>
  <c r="P49" i="7" s="1"/>
  <c r="T48" i="7"/>
  <c r="P48" i="7"/>
  <c r="O48" i="7"/>
  <c r="T47" i="7"/>
  <c r="O47" i="7"/>
  <c r="P47" i="7" s="1"/>
  <c r="T46" i="7"/>
  <c r="P46" i="7"/>
  <c r="O46" i="7"/>
  <c r="T45" i="7"/>
  <c r="O45" i="7"/>
  <c r="P45" i="7" s="1"/>
  <c r="T44" i="7"/>
  <c r="P44" i="7"/>
  <c r="O44" i="7"/>
  <c r="T43" i="7"/>
  <c r="O43" i="7"/>
  <c r="P43" i="7" s="1"/>
  <c r="T42" i="7"/>
  <c r="O42" i="7"/>
  <c r="O65" i="7" s="1"/>
  <c r="Q38" i="7"/>
  <c r="T34" i="7"/>
  <c r="O34" i="7"/>
  <c r="P34" i="7" s="1"/>
  <c r="T33" i="7"/>
  <c r="O33" i="7"/>
  <c r="P33" i="7" s="1"/>
  <c r="T32" i="7"/>
  <c r="O32" i="7"/>
  <c r="P32" i="7" s="1"/>
  <c r="T31" i="7"/>
  <c r="O31" i="7"/>
  <c r="P31" i="7" s="1"/>
  <c r="T30" i="7"/>
  <c r="O30" i="7"/>
  <c r="P30" i="7" s="1"/>
  <c r="T29" i="7"/>
  <c r="O29" i="7"/>
  <c r="P29" i="7" s="1"/>
  <c r="T28" i="7"/>
  <c r="O28" i="7"/>
  <c r="P28" i="7" s="1"/>
  <c r="T27" i="7"/>
  <c r="O27" i="7"/>
  <c r="P27" i="7" s="1"/>
  <c r="T26" i="7"/>
  <c r="O26" i="7"/>
  <c r="P26" i="7" s="1"/>
  <c r="T25" i="7"/>
  <c r="O25" i="7"/>
  <c r="P25" i="7" s="1"/>
  <c r="T24" i="7"/>
  <c r="O24" i="7"/>
  <c r="P24" i="7" s="1"/>
  <c r="T23" i="7"/>
  <c r="O23" i="7"/>
  <c r="P23" i="7" s="1"/>
  <c r="T22" i="7"/>
  <c r="O22" i="7"/>
  <c r="P22" i="7" s="1"/>
  <c r="T21" i="7"/>
  <c r="O21" i="7"/>
  <c r="P21" i="7" s="1"/>
  <c r="T20" i="7"/>
  <c r="O20" i="7"/>
  <c r="P20" i="7" s="1"/>
  <c r="T19" i="7"/>
  <c r="O19" i="7"/>
  <c r="P19" i="7" s="1"/>
  <c r="T18" i="7"/>
  <c r="O18" i="7"/>
  <c r="P18" i="7" s="1"/>
  <c r="T17" i="7"/>
  <c r="O17" i="7"/>
  <c r="P17" i="7" s="1"/>
  <c r="T16" i="7"/>
  <c r="O16" i="7"/>
  <c r="P16" i="7" s="1"/>
  <c r="T15" i="7"/>
  <c r="O15" i="7"/>
  <c r="P15" i="7" s="1"/>
  <c r="T14" i="7"/>
  <c r="O14" i="7"/>
  <c r="P14" i="7" s="1"/>
  <c r="T13" i="7"/>
  <c r="O13" i="7"/>
  <c r="P13" i="7" s="1"/>
  <c r="T12" i="7"/>
  <c r="O12" i="7"/>
  <c r="P12" i="7" s="1"/>
  <c r="T11" i="7"/>
  <c r="O11" i="7"/>
  <c r="P11" i="7" s="1"/>
  <c r="T10" i="7"/>
  <c r="O10" i="7"/>
  <c r="P10" i="7" s="1"/>
  <c r="T9" i="7"/>
  <c r="O9" i="7"/>
  <c r="P9" i="7" s="1"/>
  <c r="T8" i="7"/>
  <c r="O8" i="7"/>
  <c r="P8" i="7" s="1"/>
  <c r="P36" i="7" s="1"/>
  <c r="T7" i="7"/>
  <c r="O7" i="7"/>
  <c r="P7" i="7" s="1"/>
  <c r="T6" i="7"/>
  <c r="O6" i="7"/>
  <c r="P6" i="7" s="1"/>
  <c r="T5" i="7"/>
  <c r="O5" i="7"/>
  <c r="P5" i="7" s="1"/>
  <c r="P38" i="7" s="1"/>
  <c r="Q102" i="6"/>
  <c r="P102" i="6"/>
  <c r="O102" i="6"/>
  <c r="Q101" i="6"/>
  <c r="Q99" i="6"/>
  <c r="T98" i="6"/>
  <c r="O98" i="6"/>
  <c r="P98" i="6" s="1"/>
  <c r="T97" i="6"/>
  <c r="O97" i="6"/>
  <c r="P97" i="6" s="1"/>
  <c r="T96" i="6"/>
  <c r="O96" i="6"/>
  <c r="P96" i="6" s="1"/>
  <c r="T95" i="6"/>
  <c r="O95" i="6"/>
  <c r="P95" i="6" s="1"/>
  <c r="T94" i="6"/>
  <c r="O94" i="6"/>
  <c r="P94" i="6" s="1"/>
  <c r="T93" i="6"/>
  <c r="O93" i="6"/>
  <c r="P93" i="6" s="1"/>
  <c r="T92" i="6"/>
  <c r="O92" i="6"/>
  <c r="P92" i="6" s="1"/>
  <c r="T91" i="6"/>
  <c r="O91" i="6"/>
  <c r="P91" i="6" s="1"/>
  <c r="T90" i="6"/>
  <c r="O90" i="6"/>
  <c r="P90" i="6" s="1"/>
  <c r="T89" i="6"/>
  <c r="O89" i="6"/>
  <c r="P89" i="6" s="1"/>
  <c r="T88" i="6"/>
  <c r="O88" i="6"/>
  <c r="P88" i="6" s="1"/>
  <c r="T87" i="6"/>
  <c r="O87" i="6"/>
  <c r="P87" i="6" s="1"/>
  <c r="T86" i="6"/>
  <c r="O86" i="6"/>
  <c r="P86" i="6" s="1"/>
  <c r="T85" i="6"/>
  <c r="O85" i="6"/>
  <c r="P85" i="6" s="1"/>
  <c r="T84" i="6"/>
  <c r="O84" i="6"/>
  <c r="P84" i="6" s="1"/>
  <c r="T83" i="6"/>
  <c r="O83" i="6"/>
  <c r="P83" i="6" s="1"/>
  <c r="T82" i="6"/>
  <c r="O82" i="6"/>
  <c r="P82" i="6" s="1"/>
  <c r="T81" i="6"/>
  <c r="O81" i="6"/>
  <c r="P81" i="6" s="1"/>
  <c r="T80" i="6"/>
  <c r="O80" i="6"/>
  <c r="P80" i="6" s="1"/>
  <c r="T79" i="6"/>
  <c r="O79" i="6"/>
  <c r="P79" i="6" s="1"/>
  <c r="T78" i="6"/>
  <c r="O78" i="6"/>
  <c r="P78" i="6" s="1"/>
  <c r="T77" i="6"/>
  <c r="O77" i="6"/>
  <c r="P77" i="6" s="1"/>
  <c r="T76" i="6"/>
  <c r="O76" i="6"/>
  <c r="P76" i="6" s="1"/>
  <c r="T75" i="6"/>
  <c r="O75" i="6"/>
  <c r="P75" i="6" s="1"/>
  <c r="T74" i="6"/>
  <c r="O74" i="6"/>
  <c r="P74" i="6" s="1"/>
  <c r="T73" i="6"/>
  <c r="O73" i="6"/>
  <c r="P73" i="6" s="1"/>
  <c r="T72" i="6"/>
  <c r="O72" i="6"/>
  <c r="P72" i="6" s="1"/>
  <c r="T71" i="6"/>
  <c r="O71" i="6"/>
  <c r="P71" i="6" s="1"/>
  <c r="T70" i="6"/>
  <c r="O70" i="6"/>
  <c r="P70" i="6" s="1"/>
  <c r="T69" i="6"/>
  <c r="O69" i="6"/>
  <c r="P69" i="6" s="1"/>
  <c r="T68" i="6"/>
  <c r="O68" i="6"/>
  <c r="P68" i="6" s="1"/>
  <c r="T67" i="6"/>
  <c r="O67" i="6"/>
  <c r="P67" i="6" s="1"/>
  <c r="T66" i="6"/>
  <c r="O66" i="6"/>
  <c r="P66" i="6" s="1"/>
  <c r="T65" i="6"/>
  <c r="O65" i="6"/>
  <c r="P65" i="6" s="1"/>
  <c r="T64" i="6"/>
  <c r="O64" i="6"/>
  <c r="P64" i="6" s="1"/>
  <c r="T63" i="6"/>
  <c r="O63" i="6"/>
  <c r="P63" i="6" s="1"/>
  <c r="T62" i="6"/>
  <c r="O62" i="6"/>
  <c r="P62" i="6" s="1"/>
  <c r="T61" i="6"/>
  <c r="O61" i="6"/>
  <c r="P61" i="6" s="1"/>
  <c r="T60" i="6"/>
  <c r="O60" i="6"/>
  <c r="P60" i="6" s="1"/>
  <c r="T59" i="6"/>
  <c r="O59" i="6"/>
  <c r="P59" i="6" s="1"/>
  <c r="T58" i="6"/>
  <c r="O58" i="6"/>
  <c r="P58" i="6" s="1"/>
  <c r="T57" i="6"/>
  <c r="O57" i="6"/>
  <c r="P57" i="6" s="1"/>
  <c r="T56" i="6"/>
  <c r="O56" i="6"/>
  <c r="P56" i="6" s="1"/>
  <c r="T55" i="6"/>
  <c r="O55" i="6"/>
  <c r="P55" i="6" s="1"/>
  <c r="T54" i="6"/>
  <c r="O54" i="6"/>
  <c r="P54" i="6" s="1"/>
  <c r="T53" i="6"/>
  <c r="O53" i="6"/>
  <c r="P53" i="6" s="1"/>
  <c r="T52" i="6"/>
  <c r="O52" i="6"/>
  <c r="P52" i="6" s="1"/>
  <c r="T51" i="6"/>
  <c r="O51" i="6"/>
  <c r="P51" i="6" s="1"/>
  <c r="T50" i="6"/>
  <c r="O50" i="6"/>
  <c r="P50" i="6" s="1"/>
  <c r="T49" i="6"/>
  <c r="O49" i="6"/>
  <c r="P49" i="6" s="1"/>
  <c r="T48" i="6"/>
  <c r="O48" i="6"/>
  <c r="P48" i="6" s="1"/>
  <c r="T47" i="6"/>
  <c r="O47" i="6"/>
  <c r="P47" i="6" s="1"/>
  <c r="T46" i="6"/>
  <c r="O46" i="6"/>
  <c r="P46" i="6" s="1"/>
  <c r="T45" i="6"/>
  <c r="O45" i="6"/>
  <c r="P45" i="6" s="1"/>
  <c r="T44" i="6"/>
  <c r="O44" i="6"/>
  <c r="P44" i="6" s="1"/>
  <c r="T43" i="6"/>
  <c r="O43" i="6"/>
  <c r="P43" i="6" s="1"/>
  <c r="T42" i="6"/>
  <c r="O42" i="6"/>
  <c r="P42" i="6" s="1"/>
  <c r="T41" i="6"/>
  <c r="O41" i="6"/>
  <c r="P41" i="6" s="1"/>
  <c r="T40" i="6"/>
  <c r="O40" i="6"/>
  <c r="P40" i="6" s="1"/>
  <c r="T39" i="6"/>
  <c r="O39" i="6"/>
  <c r="P39" i="6" s="1"/>
  <c r="T38" i="6"/>
  <c r="O38" i="6"/>
  <c r="P38" i="6" s="1"/>
  <c r="T37" i="6"/>
  <c r="O37" i="6"/>
  <c r="P37" i="6" s="1"/>
  <c r="T36" i="6"/>
  <c r="O36" i="6"/>
  <c r="P36" i="6" s="1"/>
  <c r="T35" i="6"/>
  <c r="O35" i="6"/>
  <c r="P35" i="6" s="1"/>
  <c r="T34" i="6"/>
  <c r="O34" i="6"/>
  <c r="P34" i="6" s="1"/>
  <c r="T33" i="6"/>
  <c r="O33" i="6"/>
  <c r="P33" i="6" s="1"/>
  <c r="T32" i="6"/>
  <c r="O32" i="6"/>
  <c r="P32" i="6" s="1"/>
  <c r="T31" i="6"/>
  <c r="O31" i="6"/>
  <c r="P31" i="6" s="1"/>
  <c r="T30" i="6"/>
  <c r="O30" i="6"/>
  <c r="P30" i="6" s="1"/>
  <c r="T29" i="6"/>
  <c r="O29" i="6"/>
  <c r="P29" i="6" s="1"/>
  <c r="T28" i="6"/>
  <c r="O28" i="6"/>
  <c r="P28" i="6" s="1"/>
  <c r="T27" i="6"/>
  <c r="O27" i="6"/>
  <c r="P27" i="6" s="1"/>
  <c r="T26" i="6"/>
  <c r="O26" i="6"/>
  <c r="P26" i="6" s="1"/>
  <c r="T25" i="6"/>
  <c r="O25" i="6"/>
  <c r="P25" i="6" s="1"/>
  <c r="T24" i="6"/>
  <c r="O24" i="6"/>
  <c r="P24" i="6" s="1"/>
  <c r="T23" i="6"/>
  <c r="O23" i="6"/>
  <c r="P23" i="6" s="1"/>
  <c r="T22" i="6"/>
  <c r="O22" i="6"/>
  <c r="P22" i="6" s="1"/>
  <c r="T21" i="6"/>
  <c r="O21" i="6"/>
  <c r="P21" i="6" s="1"/>
  <c r="T20" i="6"/>
  <c r="O20" i="6"/>
  <c r="P20" i="6" s="1"/>
  <c r="T19" i="6"/>
  <c r="O19" i="6"/>
  <c r="P19" i="6" s="1"/>
  <c r="T18" i="6"/>
  <c r="O18" i="6"/>
  <c r="P18" i="6" s="1"/>
  <c r="T17" i="6"/>
  <c r="O17" i="6"/>
  <c r="P17" i="6" s="1"/>
  <c r="T16" i="6"/>
  <c r="O16" i="6"/>
  <c r="P16" i="6" s="1"/>
  <c r="T15" i="6"/>
  <c r="O15" i="6"/>
  <c r="P15" i="6" s="1"/>
  <c r="T14" i="6"/>
  <c r="O14" i="6"/>
  <c r="P14" i="6" s="1"/>
  <c r="T13" i="6"/>
  <c r="O13" i="6"/>
  <c r="P13" i="6" s="1"/>
  <c r="T12" i="6"/>
  <c r="O12" i="6"/>
  <c r="P12" i="6" s="1"/>
  <c r="T11" i="6"/>
  <c r="O11" i="6"/>
  <c r="P11" i="6" s="1"/>
  <c r="T10" i="6"/>
  <c r="O10" i="6"/>
  <c r="P10" i="6" s="1"/>
  <c r="T9" i="6"/>
  <c r="O9" i="6"/>
  <c r="P9" i="6" s="1"/>
  <c r="T8" i="6"/>
  <c r="O8" i="6"/>
  <c r="P8" i="6" s="1"/>
  <c r="T7" i="6"/>
  <c r="O7" i="6"/>
  <c r="P7" i="6" s="1"/>
  <c r="T6" i="6"/>
  <c r="O6" i="6"/>
  <c r="P6" i="6" s="1"/>
  <c r="T5" i="6"/>
  <c r="O5" i="6"/>
  <c r="P5" i="6" s="1"/>
  <c r="Q108" i="4"/>
  <c r="Q107" i="4"/>
  <c r="Q106" i="4"/>
  <c r="Q105" i="4"/>
  <c r="T104" i="4"/>
  <c r="O104" i="4"/>
  <c r="P104" i="4" s="1"/>
  <c r="T103" i="4"/>
  <c r="O103" i="4"/>
  <c r="P103" i="4" s="1"/>
  <c r="T102" i="4"/>
  <c r="O102" i="4"/>
  <c r="P102" i="4" s="1"/>
  <c r="T101" i="4"/>
  <c r="O101" i="4"/>
  <c r="P101" i="4" s="1"/>
  <c r="T100" i="4"/>
  <c r="O100" i="4"/>
  <c r="P100" i="4" s="1"/>
  <c r="T99" i="4"/>
  <c r="O99" i="4"/>
  <c r="P99" i="4" s="1"/>
  <c r="T98" i="4"/>
  <c r="O98" i="4"/>
  <c r="P98" i="4" s="1"/>
  <c r="T97" i="4"/>
  <c r="O97" i="4"/>
  <c r="P97" i="4" s="1"/>
  <c r="T96" i="4"/>
  <c r="O96" i="4"/>
  <c r="P96" i="4" s="1"/>
  <c r="T95" i="4"/>
  <c r="O95" i="4"/>
  <c r="P95" i="4" s="1"/>
  <c r="T94" i="4"/>
  <c r="O94" i="4"/>
  <c r="P94" i="4" s="1"/>
  <c r="T93" i="4"/>
  <c r="O93" i="4"/>
  <c r="P93" i="4" s="1"/>
  <c r="T92" i="4"/>
  <c r="O92" i="4"/>
  <c r="P92" i="4" s="1"/>
  <c r="T91" i="4"/>
  <c r="O91" i="4"/>
  <c r="P91" i="4" s="1"/>
  <c r="T90" i="4"/>
  <c r="O90" i="4"/>
  <c r="P90" i="4" s="1"/>
  <c r="T89" i="4"/>
  <c r="O89" i="4"/>
  <c r="P89" i="4" s="1"/>
  <c r="T88" i="4"/>
  <c r="O88" i="4"/>
  <c r="P88" i="4" s="1"/>
  <c r="T87" i="4"/>
  <c r="O87" i="4"/>
  <c r="P87" i="4" s="1"/>
  <c r="T86" i="4"/>
  <c r="O86" i="4"/>
  <c r="P86" i="4" s="1"/>
  <c r="T85" i="4"/>
  <c r="O85" i="4"/>
  <c r="P85" i="4" s="1"/>
  <c r="T84" i="4"/>
  <c r="O84" i="4"/>
  <c r="P84" i="4" s="1"/>
  <c r="T83" i="4"/>
  <c r="O83" i="4"/>
  <c r="P83" i="4" s="1"/>
  <c r="T82" i="4"/>
  <c r="O82" i="4"/>
  <c r="P82" i="4" s="1"/>
  <c r="T81" i="4"/>
  <c r="O81" i="4"/>
  <c r="P81" i="4" s="1"/>
  <c r="T80" i="4"/>
  <c r="O80" i="4"/>
  <c r="P80" i="4" s="1"/>
  <c r="T79" i="4"/>
  <c r="O79" i="4"/>
  <c r="P79" i="4" s="1"/>
  <c r="T78" i="4"/>
  <c r="O78" i="4"/>
  <c r="P78" i="4" s="1"/>
  <c r="T77" i="4"/>
  <c r="O77" i="4"/>
  <c r="P77" i="4" s="1"/>
  <c r="T76" i="4"/>
  <c r="O76" i="4"/>
  <c r="P76" i="4" s="1"/>
  <c r="T75" i="4"/>
  <c r="O75" i="4"/>
  <c r="P75" i="4" s="1"/>
  <c r="T74" i="4"/>
  <c r="O74" i="4"/>
  <c r="P74" i="4" s="1"/>
  <c r="T73" i="4"/>
  <c r="O73" i="4"/>
  <c r="P73" i="4" s="1"/>
  <c r="T72" i="4"/>
  <c r="O72" i="4"/>
  <c r="P72" i="4" s="1"/>
  <c r="T71" i="4"/>
  <c r="O71" i="4"/>
  <c r="P71" i="4" s="1"/>
  <c r="T70" i="4"/>
  <c r="O70" i="4"/>
  <c r="P70" i="4" s="1"/>
  <c r="T69" i="4"/>
  <c r="O69" i="4"/>
  <c r="P69" i="4" s="1"/>
  <c r="T68" i="4"/>
  <c r="O68" i="4"/>
  <c r="P68" i="4" s="1"/>
  <c r="T67" i="4"/>
  <c r="O67" i="4"/>
  <c r="P67" i="4" s="1"/>
  <c r="T66" i="4"/>
  <c r="O66" i="4"/>
  <c r="P66" i="4" s="1"/>
  <c r="T65" i="4"/>
  <c r="O65" i="4"/>
  <c r="P65" i="4" s="1"/>
  <c r="T64" i="4"/>
  <c r="O64" i="4"/>
  <c r="P64" i="4" s="1"/>
  <c r="T63" i="4"/>
  <c r="O63" i="4"/>
  <c r="P63" i="4" s="1"/>
  <c r="T62" i="4"/>
  <c r="O62" i="4"/>
  <c r="P62" i="4" s="1"/>
  <c r="T61" i="4"/>
  <c r="O61" i="4"/>
  <c r="P61" i="4" s="1"/>
  <c r="T60" i="4"/>
  <c r="O60" i="4"/>
  <c r="P60" i="4" s="1"/>
  <c r="T59" i="4"/>
  <c r="O59" i="4"/>
  <c r="P59" i="4" s="1"/>
  <c r="T58" i="4"/>
  <c r="O58" i="4"/>
  <c r="P58" i="4" s="1"/>
  <c r="T57" i="4"/>
  <c r="O57" i="4"/>
  <c r="P57" i="4" s="1"/>
  <c r="T56" i="4"/>
  <c r="O56" i="4"/>
  <c r="P56" i="4" s="1"/>
  <c r="T55" i="4"/>
  <c r="O55" i="4"/>
  <c r="P55" i="4" s="1"/>
  <c r="T54" i="4"/>
  <c r="O54" i="4"/>
  <c r="P54" i="4" s="1"/>
  <c r="T53" i="4"/>
  <c r="O53" i="4"/>
  <c r="P53" i="4" s="1"/>
  <c r="T52" i="4"/>
  <c r="O52" i="4"/>
  <c r="P52" i="4" s="1"/>
  <c r="T51" i="4"/>
  <c r="O51" i="4"/>
  <c r="P51" i="4" s="1"/>
  <c r="T50" i="4"/>
  <c r="O50" i="4"/>
  <c r="P50" i="4" s="1"/>
  <c r="T49" i="4"/>
  <c r="O49" i="4"/>
  <c r="P49" i="4" s="1"/>
  <c r="T48" i="4"/>
  <c r="O48" i="4"/>
  <c r="P48" i="4" s="1"/>
  <c r="T47" i="4"/>
  <c r="O47" i="4"/>
  <c r="P47" i="4" s="1"/>
  <c r="T46" i="4"/>
  <c r="O46" i="4"/>
  <c r="P46" i="4" s="1"/>
  <c r="T45" i="4"/>
  <c r="O45" i="4"/>
  <c r="P45" i="4" s="1"/>
  <c r="T44" i="4"/>
  <c r="O44" i="4"/>
  <c r="P44" i="4" s="1"/>
  <c r="T43" i="4"/>
  <c r="O43" i="4"/>
  <c r="P43" i="4" s="1"/>
  <c r="T42" i="4"/>
  <c r="O42" i="4"/>
  <c r="P42" i="4" s="1"/>
  <c r="T41" i="4"/>
  <c r="O41" i="4"/>
  <c r="P41" i="4" s="1"/>
  <c r="T40" i="4"/>
  <c r="O40" i="4"/>
  <c r="P40" i="4" s="1"/>
  <c r="T39" i="4"/>
  <c r="O39" i="4"/>
  <c r="P39" i="4" s="1"/>
  <c r="T38" i="4"/>
  <c r="O38" i="4"/>
  <c r="P38" i="4" s="1"/>
  <c r="T37" i="4"/>
  <c r="O37" i="4"/>
  <c r="P37" i="4" s="1"/>
  <c r="T36" i="4"/>
  <c r="O36" i="4"/>
  <c r="P36" i="4" s="1"/>
  <c r="T35" i="4"/>
  <c r="O35" i="4"/>
  <c r="P35" i="4" s="1"/>
  <c r="T34" i="4"/>
  <c r="O34" i="4"/>
  <c r="P34" i="4" s="1"/>
  <c r="T33" i="4"/>
  <c r="O33" i="4"/>
  <c r="P33" i="4" s="1"/>
  <c r="T32" i="4"/>
  <c r="O32" i="4"/>
  <c r="P32" i="4" s="1"/>
  <c r="T31" i="4"/>
  <c r="O31" i="4"/>
  <c r="P31" i="4" s="1"/>
  <c r="T30" i="4"/>
  <c r="O30" i="4"/>
  <c r="P30" i="4" s="1"/>
  <c r="T29" i="4"/>
  <c r="O29" i="4"/>
  <c r="P29" i="4" s="1"/>
  <c r="T28" i="4"/>
  <c r="O28" i="4"/>
  <c r="P28" i="4" s="1"/>
  <c r="T27" i="4"/>
  <c r="O27" i="4"/>
  <c r="P27" i="4" s="1"/>
  <c r="T26" i="4"/>
  <c r="O26" i="4"/>
  <c r="P26" i="4" s="1"/>
  <c r="T25" i="4"/>
  <c r="O25" i="4"/>
  <c r="P25" i="4" s="1"/>
  <c r="T24" i="4"/>
  <c r="O24" i="4"/>
  <c r="P24" i="4" s="1"/>
  <c r="T23" i="4"/>
  <c r="O23" i="4"/>
  <c r="P23" i="4" s="1"/>
  <c r="T22" i="4"/>
  <c r="O22" i="4"/>
  <c r="P22" i="4" s="1"/>
  <c r="T21" i="4"/>
  <c r="O21" i="4"/>
  <c r="P21" i="4" s="1"/>
  <c r="T20" i="4"/>
  <c r="O20" i="4"/>
  <c r="P20" i="4" s="1"/>
  <c r="T19" i="4"/>
  <c r="O19" i="4"/>
  <c r="P19" i="4" s="1"/>
  <c r="T18" i="4"/>
  <c r="O18" i="4"/>
  <c r="P18" i="4" s="1"/>
  <c r="T17" i="4"/>
  <c r="O17" i="4"/>
  <c r="P17" i="4" s="1"/>
  <c r="T16" i="4"/>
  <c r="O16" i="4"/>
  <c r="P16" i="4" s="1"/>
  <c r="T15" i="4"/>
  <c r="O15" i="4"/>
  <c r="P15" i="4" s="1"/>
  <c r="T14" i="4"/>
  <c r="O14" i="4"/>
  <c r="P14" i="4" s="1"/>
  <c r="T13" i="4"/>
  <c r="O13" i="4"/>
  <c r="P13" i="4" s="1"/>
  <c r="T12" i="4"/>
  <c r="O12" i="4"/>
  <c r="P12" i="4" s="1"/>
  <c r="T11" i="4"/>
  <c r="O11" i="4"/>
  <c r="P11" i="4" s="1"/>
  <c r="T10" i="4"/>
  <c r="O10" i="4"/>
  <c r="P10" i="4" s="1"/>
  <c r="T9" i="4"/>
  <c r="O9" i="4"/>
  <c r="P9" i="4" s="1"/>
  <c r="T8" i="4"/>
  <c r="O8" i="4"/>
  <c r="P8" i="4" s="1"/>
  <c r="P108" i="4" s="1"/>
  <c r="T7" i="4"/>
  <c r="O7" i="4"/>
  <c r="T6" i="4"/>
  <c r="O6" i="4"/>
  <c r="P6" i="4" s="1"/>
  <c r="T5" i="4"/>
  <c r="O5" i="4"/>
  <c r="O16" i="10" l="1"/>
  <c r="O169" i="10"/>
  <c r="O147" i="10"/>
  <c r="O178" i="10"/>
  <c r="O216" i="10"/>
  <c r="Q13" i="11"/>
  <c r="L160" i="14" s="1"/>
  <c r="L154" i="14" s="1"/>
  <c r="L150" i="14" s="1"/>
  <c r="P22" i="11"/>
  <c r="O53" i="11"/>
  <c r="P70" i="11"/>
  <c r="O54" i="10"/>
  <c r="P170" i="10"/>
  <c r="K96" i="14" s="1"/>
  <c r="H96" i="14" s="1"/>
  <c r="O35" i="7"/>
  <c r="P6" i="8"/>
  <c r="P28" i="8" s="1"/>
  <c r="K48" i="14" s="1"/>
  <c r="O25" i="8"/>
  <c r="Q147" i="10"/>
  <c r="L90" i="14" s="1"/>
  <c r="P44" i="11"/>
  <c r="P326" i="10"/>
  <c r="K139" i="14" s="1"/>
  <c r="N139" i="14" s="1"/>
  <c r="O36" i="7"/>
  <c r="O104" i="10"/>
  <c r="O131" i="10"/>
  <c r="O148" i="10"/>
  <c r="O193" i="10"/>
  <c r="P16" i="11"/>
  <c r="K163" i="14" s="1"/>
  <c r="J163" i="14" s="1"/>
  <c r="P38" i="11"/>
  <c r="P62" i="11"/>
  <c r="P30" i="11"/>
  <c r="K165" i="14" s="1"/>
  <c r="O37" i="7"/>
  <c r="O76" i="11"/>
  <c r="P42" i="7"/>
  <c r="P65" i="7" s="1"/>
  <c r="K40" i="14" s="1"/>
  <c r="Q326" i="10"/>
  <c r="L139" i="14" s="1"/>
  <c r="P78" i="11"/>
  <c r="K182" i="14" s="1"/>
  <c r="K178" i="14" s="1"/>
  <c r="P27" i="10"/>
  <c r="Q54" i="8"/>
  <c r="O63" i="7"/>
  <c r="O25" i="10"/>
  <c r="P132" i="10"/>
  <c r="K85" i="14" s="1"/>
  <c r="O159" i="10"/>
  <c r="Q218" i="10"/>
  <c r="L117" i="14" s="1"/>
  <c r="Q230" i="10"/>
  <c r="L121" i="14" s="1"/>
  <c r="Q63" i="7"/>
  <c r="L38" i="14" s="1"/>
  <c r="O53" i="10"/>
  <c r="Q131" i="10"/>
  <c r="L84" i="14" s="1"/>
  <c r="P271" i="10"/>
  <c r="K130" i="14" s="1"/>
  <c r="G130" i="14" s="1"/>
  <c r="P299" i="10"/>
  <c r="Q300" i="10"/>
  <c r="L136" i="14" s="1"/>
  <c r="O13" i="11"/>
  <c r="P37" i="7"/>
  <c r="K35" i="14" s="1"/>
  <c r="I35" i="14" s="1"/>
  <c r="P27" i="8"/>
  <c r="Q52" i="8"/>
  <c r="L49" i="14" s="1"/>
  <c r="Q16" i="10"/>
  <c r="L67" i="14" s="1"/>
  <c r="Q104" i="10"/>
  <c r="L80" i="14" s="1"/>
  <c r="P130" i="10"/>
  <c r="K83" i="14" s="1"/>
  <c r="N83" i="14" s="1"/>
  <c r="O130" i="10"/>
  <c r="O244" i="10"/>
  <c r="Q272" i="10"/>
  <c r="L131" i="14" s="1"/>
  <c r="P350" i="10"/>
  <c r="K149" i="14" s="1"/>
  <c r="N149" i="14" s="1"/>
  <c r="O16" i="11"/>
  <c r="O105" i="4"/>
  <c r="Q27" i="8"/>
  <c r="L47" i="14" s="1"/>
  <c r="P348" i="10"/>
  <c r="K147" i="14" s="1"/>
  <c r="Q16" i="11"/>
  <c r="L163" i="14" s="1"/>
  <c r="Q77" i="11"/>
  <c r="P25" i="10"/>
  <c r="K68" i="14" s="1"/>
  <c r="P54" i="10"/>
  <c r="K76" i="14" s="1"/>
  <c r="I76" i="14" s="1"/>
  <c r="P79" i="10"/>
  <c r="K78" i="14" s="1"/>
  <c r="P146" i="10"/>
  <c r="K89" i="14" s="1"/>
  <c r="P148" i="10"/>
  <c r="K91" i="14" s="1"/>
  <c r="I91" i="14" s="1"/>
  <c r="Q148" i="10"/>
  <c r="L91" i="14" s="1"/>
  <c r="P160" i="10"/>
  <c r="K94" i="14" s="1"/>
  <c r="Q178" i="10"/>
  <c r="L98" i="14" s="1"/>
  <c r="O229" i="10"/>
  <c r="P347" i="10"/>
  <c r="K146" i="14" s="1"/>
  <c r="G146" i="14" s="1"/>
  <c r="Q78" i="10"/>
  <c r="L77" i="14" s="1"/>
  <c r="O78" i="10"/>
  <c r="O62" i="7"/>
  <c r="P26" i="8"/>
  <c r="K46" i="14" s="1"/>
  <c r="O15" i="10"/>
  <c r="Q26" i="10"/>
  <c r="P52" i="10"/>
  <c r="K74" i="14" s="1"/>
  <c r="G74" i="14" s="1"/>
  <c r="O52" i="10"/>
  <c r="P78" i="10"/>
  <c r="K77" i="14" s="1"/>
  <c r="P75" i="11"/>
  <c r="K179" i="14" s="1"/>
  <c r="K175" i="14" s="1"/>
  <c r="N175" i="14" s="1"/>
  <c r="Q75" i="11"/>
  <c r="L179" i="14" s="1"/>
  <c r="L175" i="14" s="1"/>
  <c r="O75" i="11"/>
  <c r="Q105" i="10"/>
  <c r="L81" i="14" s="1"/>
  <c r="O105" i="10"/>
  <c r="Q132" i="10"/>
  <c r="L85" i="14" s="1"/>
  <c r="O132" i="10"/>
  <c r="P35" i="7"/>
  <c r="K33" i="14" s="1"/>
  <c r="G33" i="14" s="1"/>
  <c r="P64" i="7"/>
  <c r="K39" i="14" s="1"/>
  <c r="N39" i="14" s="1"/>
  <c r="O64" i="7"/>
  <c r="P25" i="8"/>
  <c r="K45" i="14" s="1"/>
  <c r="G45" i="14" s="1"/>
  <c r="Q26" i="8"/>
  <c r="L46" i="14" s="1"/>
  <c r="P26" i="10"/>
  <c r="K69" i="14" s="1"/>
  <c r="O79" i="10"/>
  <c r="O106" i="10"/>
  <c r="O146" i="10"/>
  <c r="Q158" i="10"/>
  <c r="L92" i="14" s="1"/>
  <c r="O158" i="10"/>
  <c r="O106" i="4"/>
  <c r="Q62" i="7"/>
  <c r="L37" i="14" s="1"/>
  <c r="Q53" i="8"/>
  <c r="L50" i="14" s="1"/>
  <c r="Q64" i="7"/>
  <c r="L39" i="14" s="1"/>
  <c r="Q25" i="8"/>
  <c r="L45" i="14" s="1"/>
  <c r="Q14" i="10"/>
  <c r="L65" i="14" s="1"/>
  <c r="O27" i="10"/>
  <c r="Q54" i="10"/>
  <c r="L76" i="14" s="1"/>
  <c r="Q171" i="10"/>
  <c r="L97" i="14" s="1"/>
  <c r="O171" i="10"/>
  <c r="P15" i="11"/>
  <c r="K162" i="14" s="1"/>
  <c r="Q15" i="11"/>
  <c r="L162" i="14" s="1"/>
  <c r="L156" i="14" s="1"/>
  <c r="O15" i="11"/>
  <c r="P158" i="10"/>
  <c r="K92" i="14" s="1"/>
  <c r="P159" i="10"/>
  <c r="K93" i="14" s="1"/>
  <c r="P14" i="10"/>
  <c r="K65" i="14" s="1"/>
  <c r="G65" i="14" s="1"/>
  <c r="P15" i="10"/>
  <c r="K66" i="14" s="1"/>
  <c r="P16" i="10"/>
  <c r="K67" i="14" s="1"/>
  <c r="N67" i="14" s="1"/>
  <c r="P104" i="10"/>
  <c r="K80" i="14" s="1"/>
  <c r="G80" i="14" s="1"/>
  <c r="P105" i="10"/>
  <c r="K81" i="14" s="1"/>
  <c r="N81" i="14" s="1"/>
  <c r="P106" i="10"/>
  <c r="K82" i="14" s="1"/>
  <c r="I82" i="14" s="1"/>
  <c r="O218" i="10"/>
  <c r="P272" i="10"/>
  <c r="K131" i="14" s="1"/>
  <c r="N131" i="14" s="1"/>
  <c r="P328" i="10"/>
  <c r="K141" i="14" s="1"/>
  <c r="Q327" i="10"/>
  <c r="L140" i="14" s="1"/>
  <c r="P349" i="10"/>
  <c r="K148" i="14" s="1"/>
  <c r="O14" i="11"/>
  <c r="O78" i="11"/>
  <c r="Q14" i="11"/>
  <c r="L161" i="14" s="1"/>
  <c r="L155" i="14" s="1"/>
  <c r="O77" i="11"/>
  <c r="Q78" i="11"/>
  <c r="L182" i="14" s="1"/>
  <c r="L178" i="14" s="1"/>
  <c r="P217" i="10"/>
  <c r="K116" i="14" s="1"/>
  <c r="P228" i="10"/>
  <c r="K119" i="14" s="1"/>
  <c r="P180" i="10"/>
  <c r="K100" i="14" s="1"/>
  <c r="P204" i="10"/>
  <c r="K108" i="14" s="1"/>
  <c r="P224" i="10"/>
  <c r="P229" i="10" s="1"/>
  <c r="K120" i="14" s="1"/>
  <c r="I120" i="14" s="1"/>
  <c r="O298" i="10"/>
  <c r="Q298" i="10"/>
  <c r="L134" i="14" s="1"/>
  <c r="Q170" i="10"/>
  <c r="L96" i="14" s="1"/>
  <c r="P179" i="10"/>
  <c r="K99" i="14" s="1"/>
  <c r="N99" i="14" s="1"/>
  <c r="O180" i="10"/>
  <c r="P192" i="10"/>
  <c r="K104" i="14" s="1"/>
  <c r="N104" i="14" s="1"/>
  <c r="P203" i="10"/>
  <c r="K107" i="14" s="1"/>
  <c r="G107" i="14" s="1"/>
  <c r="O204" i="10"/>
  <c r="P215" i="10"/>
  <c r="K114" i="14" s="1"/>
  <c r="Q217" i="10"/>
  <c r="L116" i="14" s="1"/>
  <c r="Q228" i="10"/>
  <c r="L119" i="14" s="1"/>
  <c r="P245" i="10"/>
  <c r="K124" i="14" s="1"/>
  <c r="N124" i="14" s="1"/>
  <c r="O246" i="10"/>
  <c r="O273" i="10"/>
  <c r="P273" i="10"/>
  <c r="K132" i="14" s="1"/>
  <c r="N132" i="14" s="1"/>
  <c r="P298" i="10"/>
  <c r="K134" i="14" s="1"/>
  <c r="N134" i="14" s="1"/>
  <c r="P194" i="10"/>
  <c r="K106" i="14" s="1"/>
  <c r="P205" i="10"/>
  <c r="K109" i="14" s="1"/>
  <c r="I109" i="14" s="1"/>
  <c r="P243" i="10"/>
  <c r="K122" i="14" s="1"/>
  <c r="P169" i="10"/>
  <c r="K95" i="14" s="1"/>
  <c r="O170" i="10"/>
  <c r="P193" i="10"/>
  <c r="K105" i="14" s="1"/>
  <c r="O194" i="10"/>
  <c r="O205" i="10"/>
  <c r="P216" i="10"/>
  <c r="K115" i="14" s="1"/>
  <c r="O217" i="10"/>
  <c r="P227" i="10"/>
  <c r="K118" i="14" s="1"/>
  <c r="O228" i="10"/>
  <c r="O243" i="10"/>
  <c r="Q169" i="10"/>
  <c r="L95" i="14" s="1"/>
  <c r="P171" i="10"/>
  <c r="K97" i="14" s="1"/>
  <c r="N97" i="14" s="1"/>
  <c r="P178" i="10"/>
  <c r="K98" i="14" s="1"/>
  <c r="G98" i="14" s="1"/>
  <c r="O179" i="10"/>
  <c r="Q180" i="10"/>
  <c r="L100" i="14" s="1"/>
  <c r="O192" i="10"/>
  <c r="Q193" i="10"/>
  <c r="L105" i="14" s="1"/>
  <c r="O203" i="10"/>
  <c r="Q204" i="10"/>
  <c r="L108" i="14" s="1"/>
  <c r="O215" i="10"/>
  <c r="Q216" i="10"/>
  <c r="L115" i="14" s="1"/>
  <c r="Q227" i="10"/>
  <c r="L118" i="14" s="1"/>
  <c r="O230" i="10"/>
  <c r="P244" i="10"/>
  <c r="K123" i="14" s="1"/>
  <c r="O245" i="10"/>
  <c r="Q246" i="10"/>
  <c r="L125" i="14" s="1"/>
  <c r="Q273" i="10"/>
  <c r="L132" i="14" s="1"/>
  <c r="O271" i="10"/>
  <c r="O274" i="10"/>
  <c r="Q274" i="10"/>
  <c r="O301" i="10"/>
  <c r="Q301" i="10"/>
  <c r="L137" i="14" s="1"/>
  <c r="P301" i="10"/>
  <c r="K137" i="14" s="1"/>
  <c r="J137" i="14" s="1"/>
  <c r="O325" i="10"/>
  <c r="Q325" i="10"/>
  <c r="L138" i="14" s="1"/>
  <c r="O328" i="10"/>
  <c r="Q335" i="10"/>
  <c r="L142" i="14" s="1"/>
  <c r="O335" i="10"/>
  <c r="Q337" i="10"/>
  <c r="L144" i="14" s="1"/>
  <c r="O337" i="10"/>
  <c r="O299" i="10"/>
  <c r="P300" i="10"/>
  <c r="K136" i="14" s="1"/>
  <c r="I136" i="14" s="1"/>
  <c r="P327" i="10"/>
  <c r="K140" i="14" s="1"/>
  <c r="Q328" i="10"/>
  <c r="L141" i="14" s="1"/>
  <c r="Q336" i="10"/>
  <c r="L143" i="14" s="1"/>
  <c r="O336" i="10"/>
  <c r="Q338" i="10"/>
  <c r="L145" i="14" s="1"/>
  <c r="O338" i="10"/>
  <c r="O347" i="10"/>
  <c r="O348" i="10"/>
  <c r="O349" i="10"/>
  <c r="O350" i="10"/>
  <c r="O55" i="8"/>
  <c r="O52" i="8"/>
  <c r="O53" i="8"/>
  <c r="O54" i="8"/>
  <c r="Q35" i="7"/>
  <c r="L33" i="14" s="1"/>
  <c r="Q36" i="7"/>
  <c r="L34" i="14" s="1"/>
  <c r="Q37" i="7"/>
  <c r="L35" i="14" s="1"/>
  <c r="O38" i="7"/>
  <c r="P100" i="6"/>
  <c r="K26" i="14" s="1"/>
  <c r="O100" i="6"/>
  <c r="Q100" i="6"/>
  <c r="L26" i="14" s="1"/>
  <c r="P99" i="6"/>
  <c r="K25" i="14" s="1"/>
  <c r="O99" i="6"/>
  <c r="P101" i="6"/>
  <c r="K27" i="14" s="1"/>
  <c r="O101" i="6"/>
  <c r="P7" i="4"/>
  <c r="P106" i="4" s="1"/>
  <c r="K22" i="14" s="1"/>
  <c r="P107" i="4"/>
  <c r="K23" i="14" s="1"/>
  <c r="O108" i="4"/>
  <c r="P5" i="4"/>
  <c r="P105" i="4" s="1"/>
  <c r="K21" i="14" s="1"/>
  <c r="O107" i="4"/>
  <c r="I39" i="13"/>
  <c r="I33" i="13"/>
  <c r="I29" i="13"/>
  <c r="H20" i="13"/>
  <c r="E157" i="14"/>
  <c r="E156" i="14"/>
  <c r="E155" i="14"/>
  <c r="E154" i="14"/>
  <c r="E101" i="14"/>
  <c r="H11" i="14"/>
  <c r="E58" i="14"/>
  <c r="E57" i="14"/>
  <c r="F55" i="13"/>
  <c r="F50" i="13"/>
  <c r="F43" i="13"/>
  <c r="F23" i="13"/>
  <c r="F61" i="13" s="1"/>
  <c r="H12" i="13"/>
  <c r="E40" i="13"/>
  <c r="E42" i="13"/>
  <c r="E60" i="13"/>
  <c r="E41" i="13"/>
  <c r="E59" i="13" s="1"/>
  <c r="E168" i="14"/>
  <c r="E153" i="14"/>
  <c r="E152" i="14"/>
  <c r="E151" i="14"/>
  <c r="E150" i="14"/>
  <c r="E163" i="14"/>
  <c r="E162" i="14"/>
  <c r="E161" i="14"/>
  <c r="E160" i="14"/>
  <c r="E186" i="14"/>
  <c r="E185" i="14"/>
  <c r="E184" i="14"/>
  <c r="E183" i="14"/>
  <c r="E182" i="14"/>
  <c r="E181" i="14"/>
  <c r="E180" i="14"/>
  <c r="E179" i="14"/>
  <c r="E178" i="14"/>
  <c r="E177" i="14"/>
  <c r="E176" i="14"/>
  <c r="E175" i="14"/>
  <c r="E174" i="14"/>
  <c r="E173" i="14"/>
  <c r="E172" i="14"/>
  <c r="E171" i="14"/>
  <c r="E170" i="14"/>
  <c r="E169" i="14"/>
  <c r="E167" i="14"/>
  <c r="E166" i="14"/>
  <c r="E165" i="14"/>
  <c r="E164" i="14"/>
  <c r="E159" i="14"/>
  <c r="E158" i="14"/>
  <c r="E149" i="14"/>
  <c r="E148" i="14"/>
  <c r="E147" i="14"/>
  <c r="E146" i="14"/>
  <c r="E145" i="14"/>
  <c r="E144" i="14"/>
  <c r="E143" i="14"/>
  <c r="E142" i="14"/>
  <c r="E141" i="14"/>
  <c r="E140" i="14"/>
  <c r="E139" i="14"/>
  <c r="E138" i="14"/>
  <c r="E137" i="14"/>
  <c r="E136" i="14"/>
  <c r="E135" i="14"/>
  <c r="E134" i="14"/>
  <c r="E133" i="14"/>
  <c r="E132" i="14"/>
  <c r="E131" i="14"/>
  <c r="E130" i="14"/>
  <c r="E129" i="14"/>
  <c r="E128" i="14"/>
  <c r="E127" i="14"/>
  <c r="E126" i="14"/>
  <c r="E125" i="14"/>
  <c r="E124" i="14"/>
  <c r="E123" i="14"/>
  <c r="E122" i="14"/>
  <c r="E121" i="14"/>
  <c r="E120" i="14"/>
  <c r="E119" i="14"/>
  <c r="E118" i="14"/>
  <c r="E117" i="14"/>
  <c r="E116" i="14"/>
  <c r="E115" i="14"/>
  <c r="E114" i="14"/>
  <c r="E113" i="14"/>
  <c r="E112" i="14"/>
  <c r="E111" i="14"/>
  <c r="E110" i="14"/>
  <c r="E109" i="14"/>
  <c r="E108" i="14"/>
  <c r="E107" i="14"/>
  <c r="E106" i="14"/>
  <c r="E105" i="14"/>
  <c r="E104" i="14"/>
  <c r="E103" i="14"/>
  <c r="E102" i="14"/>
  <c r="E100" i="14"/>
  <c r="E99" i="14"/>
  <c r="E98" i="14"/>
  <c r="E97" i="14"/>
  <c r="E96" i="14"/>
  <c r="E95" i="14"/>
  <c r="E94" i="14"/>
  <c r="E93" i="14"/>
  <c r="E92" i="14"/>
  <c r="E91" i="14"/>
  <c r="E90" i="14"/>
  <c r="E89" i="14"/>
  <c r="E88" i="14"/>
  <c r="E87" i="14"/>
  <c r="E86" i="14"/>
  <c r="E85" i="14"/>
  <c r="E84" i="14"/>
  <c r="E83" i="14"/>
  <c r="E82" i="14"/>
  <c r="E81" i="14"/>
  <c r="E80" i="14"/>
  <c r="E79" i="14"/>
  <c r="E78" i="14"/>
  <c r="E77" i="14"/>
  <c r="E76" i="14"/>
  <c r="E75" i="14"/>
  <c r="E74" i="14"/>
  <c r="E73" i="14"/>
  <c r="E72" i="14"/>
  <c r="E71" i="14"/>
  <c r="E70" i="14"/>
  <c r="E69" i="14"/>
  <c r="E68" i="14"/>
  <c r="E67" i="14"/>
  <c r="E66" i="14"/>
  <c r="E65" i="14"/>
  <c r="E64" i="14"/>
  <c r="E63" i="14"/>
  <c r="E62" i="14"/>
  <c r="E61" i="14"/>
  <c r="E60" i="14"/>
  <c r="E59" i="14"/>
  <c r="E56" i="14"/>
  <c r="E55" i="14"/>
  <c r="E54" i="14"/>
  <c r="E53" i="14"/>
  <c r="E52" i="14"/>
  <c r="E51" i="14"/>
  <c r="E50" i="14"/>
  <c r="E49" i="14"/>
  <c r="E48" i="14"/>
  <c r="E47" i="14"/>
  <c r="E46" i="14"/>
  <c r="E45" i="14"/>
  <c r="E44" i="14"/>
  <c r="E43" i="14"/>
  <c r="E42" i="14"/>
  <c r="E41" i="14"/>
  <c r="E40" i="14"/>
  <c r="E39" i="14"/>
  <c r="E38" i="14"/>
  <c r="E37" i="14"/>
  <c r="E36" i="14"/>
  <c r="E35" i="14"/>
  <c r="E34" i="14"/>
  <c r="E33" i="14"/>
  <c r="E32" i="14"/>
  <c r="E31" i="14"/>
  <c r="E30" i="14"/>
  <c r="E29" i="14"/>
  <c r="E28" i="14"/>
  <c r="E27" i="14"/>
  <c r="E26" i="14"/>
  <c r="E25" i="14"/>
  <c r="E24" i="14"/>
  <c r="E23" i="14"/>
  <c r="E22" i="14"/>
  <c r="E21" i="14"/>
  <c r="E20" i="14"/>
  <c r="E19" i="14"/>
  <c r="E18" i="14"/>
  <c r="E17" i="14"/>
  <c r="E16" i="14"/>
  <c r="E15" i="14"/>
  <c r="E14" i="14"/>
  <c r="E13" i="14"/>
  <c r="I11" i="14"/>
  <c r="K160" i="14"/>
  <c r="N160" i="14" s="1"/>
  <c r="K161" i="14"/>
  <c r="H161" i="14" s="1"/>
  <c r="H34" i="13"/>
  <c r="I34" i="13" s="1"/>
  <c r="L34" i="13" s="1"/>
  <c r="H19" i="13"/>
  <c r="I19" i="13" s="1"/>
  <c r="H16" i="13"/>
  <c r="K16" i="13"/>
  <c r="H14" i="13"/>
  <c r="I14" i="13" s="1"/>
  <c r="K14" i="13"/>
  <c r="I16" i="13"/>
  <c r="L16" i="13" s="1"/>
  <c r="G55" i="13"/>
  <c r="G50" i="13"/>
  <c r="G43" i="13"/>
  <c r="G23" i="13"/>
  <c r="H18" i="13"/>
  <c r="I18" i="13" s="1"/>
  <c r="L18" i="13" s="1"/>
  <c r="I20" i="13"/>
  <c r="H35" i="13"/>
  <c r="K35" i="13" s="1"/>
  <c r="H36" i="13"/>
  <c r="I36" i="13" s="1"/>
  <c r="H37" i="13"/>
  <c r="K37" i="13"/>
  <c r="L37" i="13" s="1"/>
  <c r="E54" i="13"/>
  <c r="H53" i="13"/>
  <c r="I53" i="13"/>
  <c r="L53" i="13" s="1"/>
  <c r="H52" i="13"/>
  <c r="I52" i="13" s="1"/>
  <c r="K52" i="13"/>
  <c r="E49" i="13"/>
  <c r="H48" i="13"/>
  <c r="K48" i="13"/>
  <c r="H47" i="13"/>
  <c r="H46" i="13"/>
  <c r="K46" i="13"/>
  <c r="H45" i="13"/>
  <c r="K45" i="13"/>
  <c r="K49" i="13" s="1"/>
  <c r="L158" i="14" s="1"/>
  <c r="H39" i="13"/>
  <c r="K39" i="13" s="1"/>
  <c r="K34" i="13"/>
  <c r="H33" i="13"/>
  <c r="H32" i="13"/>
  <c r="I32" i="13" s="1"/>
  <c r="L32" i="13" s="1"/>
  <c r="K32" i="13"/>
  <c r="H31" i="13"/>
  <c r="I31" i="13" s="1"/>
  <c r="L31" i="13" s="1"/>
  <c r="H29" i="13"/>
  <c r="K29" i="13" s="1"/>
  <c r="H28" i="13"/>
  <c r="I28" i="13" s="1"/>
  <c r="L28" i="13" s="1"/>
  <c r="K28" i="13"/>
  <c r="H27" i="13"/>
  <c r="I27" i="13" s="1"/>
  <c r="H26" i="13"/>
  <c r="K26" i="13" s="1"/>
  <c r="H17" i="13"/>
  <c r="K17" i="13" s="1"/>
  <c r="K22" i="13" s="1"/>
  <c r="H15" i="13"/>
  <c r="K15" i="13"/>
  <c r="H13" i="13"/>
  <c r="K13" i="13" s="1"/>
  <c r="K12" i="13"/>
  <c r="L12" i="13" s="1"/>
  <c r="I12" i="13"/>
  <c r="I46" i="13"/>
  <c r="L46" i="13" s="1"/>
  <c r="I48" i="13"/>
  <c r="L48" i="13" s="1"/>
  <c r="I42" i="13"/>
  <c r="I60" i="13" s="1"/>
  <c r="L60" i="13" s="1"/>
  <c r="K144" i="14"/>
  <c r="N144" i="14" s="1"/>
  <c r="L133" i="14"/>
  <c r="L120" i="14"/>
  <c r="L104" i="14"/>
  <c r="L99" i="14"/>
  <c r="L89" i="14"/>
  <c r="L70" i="14"/>
  <c r="L69" i="14"/>
  <c r="L66" i="14"/>
  <c r="L168" i="14"/>
  <c r="L170" i="14"/>
  <c r="L169" i="14"/>
  <c r="L167" i="14"/>
  <c r="L166" i="14"/>
  <c r="F166" i="14" s="1"/>
  <c r="L165" i="14"/>
  <c r="L52" i="14"/>
  <c r="L51" i="14"/>
  <c r="L48" i="14"/>
  <c r="L44" i="14" s="1"/>
  <c r="L40" i="14"/>
  <c r="K37" i="14"/>
  <c r="G37" i="14" s="1"/>
  <c r="L36" i="14"/>
  <c r="L27" i="14"/>
  <c r="L25" i="14"/>
  <c r="K24" i="14"/>
  <c r="J24" i="14" s="1"/>
  <c r="I45" i="13"/>
  <c r="L45" i="13" s="1"/>
  <c r="I13" i="13"/>
  <c r="K53" i="13"/>
  <c r="K54" i="13"/>
  <c r="L159" i="14" s="1"/>
  <c r="I47" i="13"/>
  <c r="L47" i="13" s="1"/>
  <c r="K47" i="13"/>
  <c r="L23" i="14"/>
  <c r="L21" i="14"/>
  <c r="K180" i="14"/>
  <c r="K176" i="14" s="1"/>
  <c r="L180" i="14"/>
  <c r="L176" i="14" s="1"/>
  <c r="K181" i="14"/>
  <c r="K177" i="14" s="1"/>
  <c r="L181" i="14"/>
  <c r="L177" i="14" s="1"/>
  <c r="L74" i="14"/>
  <c r="K84" i="14"/>
  <c r="H84" i="14" s="1"/>
  <c r="L130" i="14"/>
  <c r="L146" i="14"/>
  <c r="L75" i="14"/>
  <c r="K75" i="14"/>
  <c r="L78" i="14"/>
  <c r="L83" i="14"/>
  <c r="K79" i="14"/>
  <c r="L79" i="14"/>
  <c r="L82" i="14"/>
  <c r="K125" i="14"/>
  <c r="N125" i="14" s="1"/>
  <c r="K121" i="14"/>
  <c r="J121" i="14" s="1"/>
  <c r="K117" i="14"/>
  <c r="N117" i="14" s="1"/>
  <c r="K90" i="14"/>
  <c r="H90" i="14" s="1"/>
  <c r="L24" i="14"/>
  <c r="L107" i="14"/>
  <c r="L109" i="14"/>
  <c r="K142" i="14"/>
  <c r="G142" i="14" s="1"/>
  <c r="I49" i="13"/>
  <c r="K158" i="14" s="1"/>
  <c r="H55" i="13"/>
  <c r="H50" i="13"/>
  <c r="K20" i="13"/>
  <c r="L20" i="13"/>
  <c r="I15" i="13"/>
  <c r="L15" i="13" s="1"/>
  <c r="I17" i="13"/>
  <c r="L148" i="14"/>
  <c r="L124" i="14"/>
  <c r="K38" i="14"/>
  <c r="N38" i="14" s="1"/>
  <c r="K49" i="14"/>
  <c r="G49" i="14" s="1"/>
  <c r="K138" i="14"/>
  <c r="N138" i="14" s="1"/>
  <c r="L94" i="14"/>
  <c r="K70" i="14"/>
  <c r="L123" i="14"/>
  <c r="K135" i="14"/>
  <c r="L28" i="14"/>
  <c r="K47" i="14"/>
  <c r="K51" i="14"/>
  <c r="I51" i="14" s="1"/>
  <c r="K28" i="14"/>
  <c r="F28" i="14" s="1"/>
  <c r="L22" i="14"/>
  <c r="K50" i="14"/>
  <c r="H50" i="14" s="1"/>
  <c r="L68" i="14"/>
  <c r="L149" i="14"/>
  <c r="L93" i="14"/>
  <c r="K34" i="14"/>
  <c r="N34" i="14" s="1"/>
  <c r="K143" i="14"/>
  <c r="N143" i="14" s="1"/>
  <c r="K133" i="14"/>
  <c r="J133" i="14" s="1"/>
  <c r="K52" i="14"/>
  <c r="J52" i="14" s="1"/>
  <c r="K36" i="14"/>
  <c r="N36" i="14" s="1"/>
  <c r="L114" i="14"/>
  <c r="L106" i="14"/>
  <c r="L122" i="14"/>
  <c r="K145" i="14"/>
  <c r="N145" i="14" s="1"/>
  <c r="L147" i="14"/>
  <c r="L135" i="14"/>
  <c r="K170" i="14"/>
  <c r="K166" i="14"/>
  <c r="J166" i="14" s="1"/>
  <c r="K167" i="14"/>
  <c r="K169" i="14"/>
  <c r="J169" i="14" s="1"/>
  <c r="K168" i="14"/>
  <c r="I41" i="13"/>
  <c r="K60" i="14" s="1"/>
  <c r="K42" i="13"/>
  <c r="K60" i="13" s="1"/>
  <c r="L42" i="13"/>
  <c r="K31" i="13"/>
  <c r="K41" i="13"/>
  <c r="L60" i="14"/>
  <c r="K33" i="13"/>
  <c r="L33" i="13" s="1"/>
  <c r="K18" i="13"/>
  <c r="G61" i="13"/>
  <c r="I37" i="13"/>
  <c r="H23" i="13"/>
  <c r="N168" i="14"/>
  <c r="J168" i="14"/>
  <c r="N167" i="14"/>
  <c r="J167" i="14"/>
  <c r="N166" i="14"/>
  <c r="H180" i="14"/>
  <c r="H176" i="14" s="1"/>
  <c r="J170" i="14"/>
  <c r="I59" i="13"/>
  <c r="K59" i="13"/>
  <c r="L41" i="13"/>
  <c r="L59" i="13"/>
  <c r="L101" i="14" l="1"/>
  <c r="N90" i="14"/>
  <c r="N52" i="14"/>
  <c r="K44" i="14"/>
  <c r="J36" i="14"/>
  <c r="F36" i="14"/>
  <c r="J28" i="14"/>
  <c r="N28" i="14"/>
  <c r="G138" i="14"/>
  <c r="F96" i="14"/>
  <c r="N85" i="14"/>
  <c r="I85" i="14"/>
  <c r="H78" i="14"/>
  <c r="N78" i="14"/>
  <c r="G77" i="14"/>
  <c r="N77" i="14"/>
  <c r="L62" i="14"/>
  <c r="N51" i="14"/>
  <c r="N50" i="14"/>
  <c r="N158" i="14"/>
  <c r="J158" i="14"/>
  <c r="F158" i="14"/>
  <c r="K40" i="13"/>
  <c r="L59" i="14" s="1"/>
  <c r="L29" i="13"/>
  <c r="H105" i="14"/>
  <c r="N105" i="14"/>
  <c r="N100" i="14"/>
  <c r="I100" i="14"/>
  <c r="N148" i="14"/>
  <c r="F148" i="14"/>
  <c r="L157" i="14"/>
  <c r="L153" i="14" s="1"/>
  <c r="N40" i="14"/>
  <c r="J40" i="14"/>
  <c r="K32" i="14"/>
  <c r="J32" i="14" s="1"/>
  <c r="F60" i="14"/>
  <c r="H60" i="14"/>
  <c r="N60" i="14"/>
  <c r="L36" i="13"/>
  <c r="L39" i="13"/>
  <c r="L17" i="13"/>
  <c r="I21" i="13"/>
  <c r="J165" i="14"/>
  <c r="K164" i="14"/>
  <c r="J164" i="14" s="1"/>
  <c r="N165" i="14"/>
  <c r="L57" i="14"/>
  <c r="I54" i="13"/>
  <c r="L52" i="13"/>
  <c r="L14" i="13"/>
  <c r="I22" i="13"/>
  <c r="N96" i="14"/>
  <c r="F146" i="14"/>
  <c r="K61" i="14"/>
  <c r="F167" i="14"/>
  <c r="K27" i="13"/>
  <c r="L27" i="13" s="1"/>
  <c r="L40" i="13" s="1"/>
  <c r="I35" i="13"/>
  <c r="L35" i="13" s="1"/>
  <c r="L61" i="14"/>
  <c r="K19" i="13"/>
  <c r="K21" i="13" s="1"/>
  <c r="L73" i="14"/>
  <c r="F169" i="14"/>
  <c r="N48" i="14"/>
  <c r="K36" i="13"/>
  <c r="L13" i="13"/>
  <c r="F170" i="14"/>
  <c r="F52" i="14"/>
  <c r="F149" i="14"/>
  <c r="F168" i="14"/>
  <c r="N146" i="14"/>
  <c r="H43" i="13"/>
  <c r="H61" i="13" s="1"/>
  <c r="F84" i="14"/>
  <c r="J149" i="14"/>
  <c r="I26" i="13"/>
  <c r="L26" i="13" s="1"/>
  <c r="F85" i="14"/>
  <c r="L127" i="14"/>
  <c r="L49" i="13"/>
  <c r="H143" i="14"/>
  <c r="L72" i="14"/>
  <c r="L164" i="14"/>
  <c r="F123" i="14"/>
  <c r="H123" i="14"/>
  <c r="N123" i="14"/>
  <c r="F95" i="14"/>
  <c r="G95" i="14"/>
  <c r="I116" i="14"/>
  <c r="F116" i="14"/>
  <c r="J141" i="14"/>
  <c r="F141" i="14"/>
  <c r="N141" i="14"/>
  <c r="G68" i="14"/>
  <c r="N68" i="14"/>
  <c r="L31" i="14"/>
  <c r="F78" i="14"/>
  <c r="N109" i="14"/>
  <c r="F83" i="14"/>
  <c r="L71" i="14"/>
  <c r="K30" i="14"/>
  <c r="N30" i="14" s="1"/>
  <c r="I67" i="14"/>
  <c r="F65" i="14"/>
  <c r="L64" i="14"/>
  <c r="N35" i="14"/>
  <c r="G83" i="14"/>
  <c r="L102" i="14"/>
  <c r="F79" i="14"/>
  <c r="K72" i="14"/>
  <c r="H72" i="14" s="1"/>
  <c r="N84" i="14"/>
  <c r="I181" i="14"/>
  <c r="I177" i="14" s="1"/>
  <c r="F70" i="14"/>
  <c r="H38" i="14"/>
  <c r="F121" i="14"/>
  <c r="F38" i="14"/>
  <c r="F100" i="14"/>
  <c r="I132" i="14"/>
  <c r="G118" i="14"/>
  <c r="N118" i="14"/>
  <c r="N122" i="14"/>
  <c r="G122" i="14"/>
  <c r="N108" i="14"/>
  <c r="H108" i="14"/>
  <c r="K102" i="14"/>
  <c r="N93" i="14"/>
  <c r="K87" i="14"/>
  <c r="H87" i="14" s="1"/>
  <c r="F93" i="14"/>
  <c r="H93" i="14"/>
  <c r="I162" i="14"/>
  <c r="N162" i="14"/>
  <c r="K156" i="14"/>
  <c r="N156" i="14" s="1"/>
  <c r="H69" i="14"/>
  <c r="N69" i="14"/>
  <c r="F69" i="14"/>
  <c r="G89" i="14"/>
  <c r="N89" i="14"/>
  <c r="I27" i="14"/>
  <c r="N27" i="14"/>
  <c r="K127" i="14"/>
  <c r="N127" i="14" s="1"/>
  <c r="I70" i="14"/>
  <c r="F131" i="14"/>
  <c r="N136" i="14"/>
  <c r="I148" i="14"/>
  <c r="N49" i="14"/>
  <c r="F122" i="14"/>
  <c r="K88" i="14"/>
  <c r="N88" i="14" s="1"/>
  <c r="L128" i="14"/>
  <c r="K43" i="14"/>
  <c r="I43" i="14" s="1"/>
  <c r="F94" i="14"/>
  <c r="L112" i="14"/>
  <c r="K62" i="14"/>
  <c r="F62" i="14" s="1"/>
  <c r="H131" i="14"/>
  <c r="F120" i="14"/>
  <c r="I97" i="14"/>
  <c r="N116" i="14"/>
  <c r="K126" i="14"/>
  <c r="G126" i="14" s="1"/>
  <c r="N121" i="14"/>
  <c r="N137" i="14"/>
  <c r="L87" i="14"/>
  <c r="L126" i="14"/>
  <c r="F51" i="14"/>
  <c r="F136" i="14"/>
  <c r="L113" i="14"/>
  <c r="L29" i="14"/>
  <c r="F143" i="14"/>
  <c r="F118" i="14"/>
  <c r="N75" i="14"/>
  <c r="N94" i="14"/>
  <c r="F132" i="14"/>
  <c r="N80" i="14"/>
  <c r="F77" i="14"/>
  <c r="N142" i="14"/>
  <c r="G134" i="14"/>
  <c r="F147" i="14"/>
  <c r="F133" i="14"/>
  <c r="F68" i="14"/>
  <c r="F105" i="14"/>
  <c r="F124" i="14"/>
  <c r="G160" i="14"/>
  <c r="H26" i="14"/>
  <c r="F26" i="14"/>
  <c r="N26" i="14"/>
  <c r="H115" i="14"/>
  <c r="F115" i="14"/>
  <c r="N115" i="14"/>
  <c r="K103" i="14"/>
  <c r="N106" i="14"/>
  <c r="G114" i="14"/>
  <c r="K110" i="14"/>
  <c r="G110" i="14" s="1"/>
  <c r="N114" i="14"/>
  <c r="K111" i="14"/>
  <c r="N111" i="14" s="1"/>
  <c r="H119" i="14"/>
  <c r="N119" i="14"/>
  <c r="H66" i="14"/>
  <c r="N66" i="14"/>
  <c r="K63" i="14"/>
  <c r="F97" i="14"/>
  <c r="L88" i="14"/>
  <c r="L41" i="14"/>
  <c r="F45" i="14"/>
  <c r="F46" i="14"/>
  <c r="K42" i="14"/>
  <c r="H46" i="14"/>
  <c r="N46" i="14"/>
  <c r="F119" i="14"/>
  <c r="F135" i="14"/>
  <c r="H81" i="14"/>
  <c r="H75" i="14"/>
  <c r="I79" i="14"/>
  <c r="I94" i="14"/>
  <c r="I124" i="14"/>
  <c r="N47" i="14"/>
  <c r="N91" i="14"/>
  <c r="G179" i="14"/>
  <c r="G175" i="14" s="1"/>
  <c r="N45" i="14"/>
  <c r="K113" i="14"/>
  <c r="N113" i="14" s="1"/>
  <c r="F137" i="14"/>
  <c r="F139" i="14"/>
  <c r="L103" i="14"/>
  <c r="L110" i="14"/>
  <c r="F37" i="14"/>
  <c r="F109" i="14"/>
  <c r="F81" i="14"/>
  <c r="K86" i="14"/>
  <c r="G86" i="14" s="1"/>
  <c r="F80" i="14"/>
  <c r="F74" i="14"/>
  <c r="F50" i="14"/>
  <c r="K155" i="14"/>
  <c r="K154" i="14"/>
  <c r="F154" i="14" s="1"/>
  <c r="K112" i="14"/>
  <c r="N112" i="14" s="1"/>
  <c r="F75" i="14"/>
  <c r="N120" i="14"/>
  <c r="I47" i="14"/>
  <c r="K41" i="14"/>
  <c r="N41" i="14" s="1"/>
  <c r="N37" i="14"/>
  <c r="F27" i="14"/>
  <c r="F125" i="14"/>
  <c r="N163" i="14"/>
  <c r="F145" i="14"/>
  <c r="N79" i="14"/>
  <c r="J125" i="14"/>
  <c r="N179" i="14"/>
  <c r="F134" i="14"/>
  <c r="H147" i="14"/>
  <c r="H99" i="14"/>
  <c r="F67" i="14"/>
  <c r="N65" i="14"/>
  <c r="F179" i="14"/>
  <c r="F142" i="14"/>
  <c r="F98" i="14"/>
  <c r="N133" i="14"/>
  <c r="F89" i="14"/>
  <c r="J145" i="14"/>
  <c r="N95" i="14"/>
  <c r="F91" i="14"/>
  <c r="L111" i="14"/>
  <c r="L43" i="14"/>
  <c r="L63" i="14"/>
  <c r="L86" i="14"/>
  <c r="F99" i="14"/>
  <c r="L129" i="14"/>
  <c r="N161" i="14"/>
  <c r="F160" i="14"/>
  <c r="L30" i="14"/>
  <c r="L18" i="14" s="1"/>
  <c r="F177" i="14"/>
  <c r="N177" i="14"/>
  <c r="F176" i="14"/>
  <c r="N176" i="14"/>
  <c r="L151" i="14"/>
  <c r="F178" i="14"/>
  <c r="N178" i="14"/>
  <c r="L152" i="14"/>
  <c r="N170" i="14"/>
  <c r="N180" i="14"/>
  <c r="J182" i="14"/>
  <c r="J178" i="14" s="1"/>
  <c r="N169" i="14"/>
  <c r="F163" i="14"/>
  <c r="F161" i="14"/>
  <c r="N164" i="14"/>
  <c r="F175" i="14"/>
  <c r="F180" i="14"/>
  <c r="F181" i="14"/>
  <c r="N182" i="14"/>
  <c r="F165" i="14"/>
  <c r="N181" i="14"/>
  <c r="F182" i="14"/>
  <c r="F162" i="14"/>
  <c r="I140" i="14"/>
  <c r="K128" i="14"/>
  <c r="F140" i="14"/>
  <c r="N140" i="14"/>
  <c r="N103" i="14"/>
  <c r="F107" i="14"/>
  <c r="H102" i="14"/>
  <c r="K64" i="14"/>
  <c r="H135" i="14"/>
  <c r="F90" i="14"/>
  <c r="F108" i="14"/>
  <c r="F66" i="14"/>
  <c r="N147" i="14"/>
  <c r="K73" i="14"/>
  <c r="N76" i="14"/>
  <c r="F82" i="14"/>
  <c r="F106" i="14"/>
  <c r="N107" i="14"/>
  <c r="F130" i="14"/>
  <c r="K71" i="14"/>
  <c r="N92" i="14"/>
  <c r="F104" i="14"/>
  <c r="F138" i="14"/>
  <c r="N98" i="14"/>
  <c r="K129" i="14"/>
  <c r="F117" i="14"/>
  <c r="F114" i="14"/>
  <c r="K101" i="14"/>
  <c r="N70" i="14"/>
  <c r="N135" i="14"/>
  <c r="H139" i="14"/>
  <c r="F76" i="14"/>
  <c r="N82" i="14"/>
  <c r="I106" i="14"/>
  <c r="N130" i="14"/>
  <c r="N74" i="14"/>
  <c r="F92" i="14"/>
  <c r="G104" i="14"/>
  <c r="J117" i="14"/>
  <c r="F144" i="14"/>
  <c r="I144" i="14"/>
  <c r="G92" i="14"/>
  <c r="N44" i="14"/>
  <c r="J44" i="14"/>
  <c r="F47" i="14"/>
  <c r="F43" i="14" s="1"/>
  <c r="J48" i="14"/>
  <c r="L42" i="14"/>
  <c r="F48" i="14"/>
  <c r="F49" i="14"/>
  <c r="F41" i="14" s="1"/>
  <c r="F33" i="14"/>
  <c r="I39" i="14"/>
  <c r="K31" i="14"/>
  <c r="F40" i="14"/>
  <c r="F32" i="14" s="1"/>
  <c r="F35" i="14"/>
  <c r="F34" i="14"/>
  <c r="L32" i="14"/>
  <c r="L20" i="14" s="1"/>
  <c r="F39" i="14"/>
  <c r="K29" i="14"/>
  <c r="N33" i="14"/>
  <c r="H34" i="14"/>
  <c r="G25" i="14"/>
  <c r="N25" i="14"/>
  <c r="F25" i="14"/>
  <c r="I23" i="14"/>
  <c r="F23" i="14"/>
  <c r="N23" i="14"/>
  <c r="N22" i="14"/>
  <c r="F22" i="14"/>
  <c r="H22" i="14"/>
  <c r="F21" i="14"/>
  <c r="G21" i="14"/>
  <c r="N21" i="14"/>
  <c r="N24" i="14"/>
  <c r="F24" i="14"/>
  <c r="F72" i="14" l="1"/>
  <c r="K19" i="14"/>
  <c r="K20" i="14"/>
  <c r="J20" i="14" s="1"/>
  <c r="N32" i="14"/>
  <c r="K152" i="14"/>
  <c r="N152" i="14" s="1"/>
  <c r="F156" i="14"/>
  <c r="G154" i="14"/>
  <c r="G150" i="14" s="1"/>
  <c r="F126" i="14"/>
  <c r="N126" i="14"/>
  <c r="F112" i="14"/>
  <c r="I112" i="14"/>
  <c r="F103" i="14"/>
  <c r="F88" i="14"/>
  <c r="N72" i="14"/>
  <c r="G41" i="14"/>
  <c r="L19" i="14"/>
  <c r="F19" i="14" s="1"/>
  <c r="L17" i="14"/>
  <c r="F63" i="14"/>
  <c r="L53" i="14"/>
  <c r="K57" i="13"/>
  <c r="L58" i="14"/>
  <c r="L56" i="14" s="1"/>
  <c r="I31" i="14"/>
  <c r="K18" i="14"/>
  <c r="F18" i="14" s="1"/>
  <c r="L21" i="13"/>
  <c r="K58" i="14"/>
  <c r="I57" i="13"/>
  <c r="L57" i="13" s="1"/>
  <c r="F44" i="14"/>
  <c r="J113" i="14"/>
  <c r="F113" i="14"/>
  <c r="F110" i="14"/>
  <c r="N43" i="14"/>
  <c r="K159" i="14"/>
  <c r="L54" i="13"/>
  <c r="N110" i="14"/>
  <c r="L54" i="14"/>
  <c r="L14" i="14" s="1"/>
  <c r="L184" i="14" s="1"/>
  <c r="I40" i="13"/>
  <c r="K59" i="14" s="1"/>
  <c r="I61" i="14"/>
  <c r="F61" i="14"/>
  <c r="N61" i="14"/>
  <c r="I88" i="14"/>
  <c r="F111" i="14"/>
  <c r="F87" i="14"/>
  <c r="K58" i="13"/>
  <c r="K57" i="14"/>
  <c r="I58" i="13"/>
  <c r="L58" i="13" s="1"/>
  <c r="L22" i="13"/>
  <c r="L19" i="13"/>
  <c r="K56" i="14"/>
  <c r="N56" i="14" s="1"/>
  <c r="F127" i="14"/>
  <c r="F164" i="14"/>
  <c r="H127" i="14"/>
  <c r="N86" i="14"/>
  <c r="L16" i="14"/>
  <c r="L186" i="14" s="1"/>
  <c r="K54" i="14"/>
  <c r="N54" i="14" s="1"/>
  <c r="H111" i="14"/>
  <c r="F30" i="14"/>
  <c r="F29" i="14"/>
  <c r="N87" i="14"/>
  <c r="I103" i="14"/>
  <c r="K17" i="14"/>
  <c r="G17" i="14" s="1"/>
  <c r="H30" i="14"/>
  <c r="L55" i="14"/>
  <c r="I156" i="14"/>
  <c r="I152" i="14" s="1"/>
  <c r="N62" i="14"/>
  <c r="G62" i="14"/>
  <c r="F102" i="14"/>
  <c r="N102" i="14"/>
  <c r="N155" i="14"/>
  <c r="H155" i="14"/>
  <c r="H151" i="14" s="1"/>
  <c r="K151" i="14"/>
  <c r="N151" i="14" s="1"/>
  <c r="H42" i="14"/>
  <c r="N42" i="14"/>
  <c r="F86" i="14"/>
  <c r="F42" i="14"/>
  <c r="F155" i="14"/>
  <c r="N154" i="14"/>
  <c r="K150" i="14"/>
  <c r="N63" i="14"/>
  <c r="H63" i="14"/>
  <c r="G101" i="14"/>
  <c r="F101" i="14"/>
  <c r="N101" i="14"/>
  <c r="K53" i="14"/>
  <c r="N71" i="14"/>
  <c r="G71" i="14"/>
  <c r="F71" i="14"/>
  <c r="K55" i="14"/>
  <c r="I64" i="14"/>
  <c r="F64" i="14"/>
  <c r="N64" i="14"/>
  <c r="F73" i="14"/>
  <c r="I73" i="14"/>
  <c r="N73" i="14"/>
  <c r="N129" i="14"/>
  <c r="J129" i="14"/>
  <c r="F129" i="14"/>
  <c r="I128" i="14"/>
  <c r="N128" i="14"/>
  <c r="F128" i="14"/>
  <c r="F31" i="14"/>
  <c r="N31" i="14"/>
  <c r="N29" i="14"/>
  <c r="G29" i="14"/>
  <c r="F20" i="14"/>
  <c r="N20" i="14"/>
  <c r="I19" i="14"/>
  <c r="N19" i="14"/>
  <c r="K13" i="14" l="1"/>
  <c r="N13" i="14" s="1"/>
  <c r="F152" i="14"/>
  <c r="J56" i="14"/>
  <c r="J16" i="14" s="1"/>
  <c r="J174" i="14" s="1"/>
  <c r="K174" i="14" s="1"/>
  <c r="F174" i="14" s="1"/>
  <c r="K16" i="14"/>
  <c r="N16" i="14" s="1"/>
  <c r="F56" i="14"/>
  <c r="L13" i="14"/>
  <c r="L183" i="14" s="1"/>
  <c r="L15" i="14"/>
  <c r="L185" i="14" s="1"/>
  <c r="N18" i="14"/>
  <c r="H18" i="14"/>
  <c r="N57" i="14"/>
  <c r="G57" i="14"/>
  <c r="F57" i="14"/>
  <c r="F54" i="14"/>
  <c r="H54" i="14"/>
  <c r="K14" i="14"/>
  <c r="N14" i="14" s="1"/>
  <c r="F17" i="14"/>
  <c r="N17" i="14"/>
  <c r="N58" i="14"/>
  <c r="J58" i="14"/>
  <c r="F58" i="14"/>
  <c r="F159" i="14"/>
  <c r="N159" i="14"/>
  <c r="J159" i="14"/>
  <c r="K157" i="14"/>
  <c r="N59" i="14"/>
  <c r="F59" i="14"/>
  <c r="G59" i="14"/>
  <c r="N150" i="14"/>
  <c r="F150" i="14"/>
  <c r="F151" i="14"/>
  <c r="G53" i="14"/>
  <c r="G13" i="14" s="1"/>
  <c r="G171" i="14" s="1"/>
  <c r="K171" i="14" s="1"/>
  <c r="F53" i="14"/>
  <c r="N53" i="14"/>
  <c r="N55" i="14"/>
  <c r="F55" i="14"/>
  <c r="I55" i="14"/>
  <c r="I15" i="14" s="1"/>
  <c r="I173" i="14" s="1"/>
  <c r="K173" i="14" s="1"/>
  <c r="K15" i="14"/>
  <c r="N15" i="14" s="1"/>
  <c r="N174" i="14" l="1"/>
  <c r="F16" i="14"/>
  <c r="L187" i="14"/>
  <c r="F13" i="14"/>
  <c r="H14" i="14"/>
  <c r="H172" i="14" s="1"/>
  <c r="K172" i="14" s="1"/>
  <c r="F172" i="14" s="1"/>
  <c r="F14" i="14"/>
  <c r="K153" i="14"/>
  <c r="N157" i="14"/>
  <c r="J157" i="14"/>
  <c r="J153" i="14" s="1"/>
  <c r="F157" i="14"/>
  <c r="F15" i="14"/>
  <c r="F173" i="14"/>
  <c r="K185" i="14"/>
  <c r="N185" i="14" s="1"/>
  <c r="N173" i="14"/>
  <c r="F171" i="14"/>
  <c r="K183" i="14"/>
  <c r="G183" i="14" s="1"/>
  <c r="N171" i="14"/>
  <c r="N172" i="14" l="1"/>
  <c r="K184" i="14"/>
  <c r="F184" i="14" s="1"/>
  <c r="I185" i="14"/>
  <c r="F185" i="14"/>
  <c r="N153" i="14"/>
  <c r="F153" i="14"/>
  <c r="K186" i="14"/>
  <c r="N183" i="14"/>
  <c r="F183" i="14"/>
  <c r="N184" i="14" l="1"/>
  <c r="K187" i="14"/>
  <c r="E4" i="14" s="1"/>
  <c r="H184" i="14"/>
  <c r="N186" i="14"/>
  <c r="F186" i="14"/>
  <c r="J186" i="14"/>
  <c r="N187" i="14" l="1"/>
  <c r="F187" i="14"/>
  <c r="E5" i="14" s="1"/>
</calcChain>
</file>

<file path=xl/comments1.xml><?xml version="1.0" encoding="utf-8"?>
<comments xmlns="http://schemas.openxmlformats.org/spreadsheetml/2006/main">
  <authors>
    <author>22404</author>
    <author>26929</author>
  </authors>
  <commentList>
    <comment ref="E4" authorId="0" shapeId="0">
      <text>
        <r>
          <rPr>
            <b/>
            <sz val="8"/>
            <color rgb="FF000000"/>
            <rFont val="ＭＳ Ｐゴシック"/>
            <family val="2"/>
            <charset val="128"/>
          </rPr>
          <t>総事業費</t>
        </r>
        <r>
          <rPr>
            <b/>
            <sz val="8"/>
            <color rgb="FF000000"/>
            <rFont val="ＭＳ Ｐゴシック"/>
            <family val="2"/>
            <charset val="128"/>
          </rPr>
          <t>_</t>
        </r>
        <r>
          <rPr>
            <b/>
            <sz val="8"/>
            <color rgb="FF000000"/>
            <rFont val="ＭＳ Ｐゴシック"/>
            <family val="2"/>
            <charset val="128"/>
          </rPr>
          <t>申請額が表示されます</t>
        </r>
        <r>
          <rPr>
            <sz val="8"/>
            <color rgb="FF000000"/>
            <rFont val="ＭＳ Ｐゴシック"/>
            <family val="2"/>
            <charset val="128"/>
          </rPr>
          <t xml:space="preserve">
</t>
        </r>
      </text>
    </comment>
    <comment ref="E5" authorId="0" shapeId="0">
      <text>
        <r>
          <rPr>
            <b/>
            <sz val="8"/>
            <color rgb="FF000000"/>
            <rFont val="ＭＳ Ｐゴシック"/>
            <family val="2"/>
            <charset val="128"/>
          </rPr>
          <t>総事業費</t>
        </r>
        <r>
          <rPr>
            <b/>
            <sz val="8"/>
            <color rgb="FF000000"/>
            <rFont val="ＭＳ Ｐゴシック"/>
            <family val="2"/>
            <charset val="128"/>
          </rPr>
          <t>_</t>
        </r>
        <r>
          <rPr>
            <b/>
            <sz val="8"/>
            <color rgb="FF000000"/>
            <rFont val="ＭＳ Ｐゴシック"/>
            <family val="2"/>
            <charset val="128"/>
          </rPr>
          <t>所要額が表示されます</t>
        </r>
      </text>
    </comment>
    <comment ref="L5" authorId="0" shapeId="0">
      <text>
        <r>
          <rPr>
            <b/>
            <sz val="8"/>
            <color rgb="FF000000"/>
            <rFont val="ＭＳ Ｐゴシック"/>
            <family val="2"/>
            <charset val="128"/>
          </rPr>
          <t>使用する通貨のコードを選択してください。</t>
        </r>
      </text>
    </comment>
    <comment ref="E6" authorId="1" shapeId="0">
      <text>
        <r>
          <rPr>
            <b/>
            <sz val="8"/>
            <color rgb="FF000000"/>
            <rFont val="ＭＳ Ｐゴシック"/>
            <family val="2"/>
            <charset val="128"/>
          </rPr>
          <t>適用比率をリストから選択してください</t>
        </r>
      </text>
    </comment>
  </commentList>
</comments>
</file>

<file path=xl/sharedStrings.xml><?xml version="1.0" encoding="utf-8"?>
<sst xmlns="http://schemas.openxmlformats.org/spreadsheetml/2006/main" count="1310" uniqueCount="470">
  <si>
    <t>（様式１－a）</t>
    <rPh sb="1" eb="3">
      <t>ヨウシキ</t>
    </rPh>
    <phoneticPr fontId="1"/>
  </si>
  <si>
    <t>（事業名）</t>
    <rPh sb="1" eb="3">
      <t>ジギョウ</t>
    </rPh>
    <rPh sb="3" eb="4">
      <t>メイ</t>
    </rPh>
    <phoneticPr fontId="1"/>
  </si>
  <si>
    <t>（申請総額）</t>
    <rPh sb="1" eb="3">
      <t>シンセイ</t>
    </rPh>
    <rPh sb="3" eb="5">
      <t>ソウガク</t>
    </rPh>
    <phoneticPr fontId="1"/>
  </si>
  <si>
    <t>日本円</t>
    <rPh sb="0" eb="3">
      <t>ニホンエン</t>
    </rPh>
    <phoneticPr fontId="1"/>
  </si>
  <si>
    <t>1-b</t>
    <phoneticPr fontId="1"/>
  </si>
  <si>
    <t>日本・円</t>
    <phoneticPr fontId="11"/>
  </si>
  <si>
    <t>USD</t>
  </si>
  <si>
    <t>米ドル</t>
    <phoneticPr fontId="11"/>
  </si>
  <si>
    <t>EUR</t>
  </si>
  <si>
    <t>ユーロ</t>
    <phoneticPr fontId="11"/>
  </si>
  <si>
    <t>AED</t>
  </si>
  <si>
    <t>アラブ首長国連邦・ディルハム</t>
  </si>
  <si>
    <t>AFN</t>
  </si>
  <si>
    <t>アフガニスタン・アフガニー</t>
  </si>
  <si>
    <t>AMD</t>
  </si>
  <si>
    <t>アルメニア・ドラム</t>
  </si>
  <si>
    <t>AOA</t>
  </si>
  <si>
    <t>アンゴラ・クワンザ</t>
  </si>
  <si>
    <t>ARS</t>
  </si>
  <si>
    <t>アルゼンチン・ペソ</t>
  </si>
  <si>
    <t>AUD</t>
  </si>
  <si>
    <t>オーストラリア・ドル</t>
    <phoneticPr fontId="11"/>
  </si>
  <si>
    <t>AZN</t>
  </si>
  <si>
    <t>アゼルバイジャン・ニューマナト</t>
  </si>
  <si>
    <t>BAM</t>
  </si>
  <si>
    <t>ボスニア・マルク</t>
  </si>
  <si>
    <t>BDT</t>
  </si>
  <si>
    <t>バングラデシュ・タカ</t>
  </si>
  <si>
    <t>BGN</t>
  </si>
  <si>
    <t>ブルガリア・レフ</t>
  </si>
  <si>
    <t>BHD</t>
  </si>
  <si>
    <t>バーレーン・ディナール</t>
  </si>
  <si>
    <t>BIF</t>
  </si>
  <si>
    <t>ブルンジ・フラン</t>
  </si>
  <si>
    <t>BND</t>
  </si>
  <si>
    <t>ブルネイ・ドル</t>
  </si>
  <si>
    <t>BOB</t>
  </si>
  <si>
    <t>ボリビア・ボリビアーノ</t>
  </si>
  <si>
    <t>BRL</t>
  </si>
  <si>
    <t>ブラジル・レアル</t>
  </si>
  <si>
    <t>BTN</t>
  </si>
  <si>
    <t>ブータン・ニュルタム</t>
  </si>
  <si>
    <t>BWP</t>
  </si>
  <si>
    <t>ボツワナ・プラ</t>
  </si>
  <si>
    <t>BYR</t>
  </si>
  <si>
    <t>ベラルーシ・ルーブル</t>
  </si>
  <si>
    <t>BZD</t>
  </si>
  <si>
    <t>ベリーズ・ドル</t>
  </si>
  <si>
    <t>CAD</t>
  </si>
  <si>
    <t>カナダ・ドル</t>
    <phoneticPr fontId="11"/>
  </si>
  <si>
    <t>CDF</t>
  </si>
  <si>
    <t>コンゴ・フラン</t>
  </si>
  <si>
    <t>CHF</t>
  </si>
  <si>
    <t>スイス・フラン</t>
  </si>
  <si>
    <t>CLP</t>
  </si>
  <si>
    <t>チリ・ペソ</t>
  </si>
  <si>
    <t>CNY</t>
  </si>
  <si>
    <t>中国・人民元</t>
  </si>
  <si>
    <t>COP</t>
  </si>
  <si>
    <t>コロンビア・ペソ</t>
  </si>
  <si>
    <t>CRC</t>
  </si>
  <si>
    <t>コスタリカ・コロン</t>
  </si>
  <si>
    <t>CUP</t>
  </si>
  <si>
    <t>キューバ・ペソ</t>
  </si>
  <si>
    <t>CVE</t>
  </si>
  <si>
    <t>カーボヴェルデ・エスクード</t>
  </si>
  <si>
    <t>CZK</t>
  </si>
  <si>
    <t>チェコ・コルナ</t>
  </si>
  <si>
    <t>DJF</t>
  </si>
  <si>
    <t>ジブチ・フラン</t>
  </si>
  <si>
    <t>DKK</t>
  </si>
  <si>
    <t>デンマーク・クローネ</t>
  </si>
  <si>
    <t>DOP</t>
  </si>
  <si>
    <t>ドミニカ・ペソ</t>
  </si>
  <si>
    <t>DZD</t>
  </si>
  <si>
    <t>アルジェリア・ディナール</t>
  </si>
  <si>
    <t>EGP</t>
  </si>
  <si>
    <t>エジプト・ポンド</t>
  </si>
  <si>
    <t>ETB</t>
  </si>
  <si>
    <t>エチオピア・ブル</t>
  </si>
  <si>
    <t>FEC</t>
  </si>
  <si>
    <t>ミャンマー・FEC</t>
  </si>
  <si>
    <t>FJD</t>
  </si>
  <si>
    <t>フィジー・ドル</t>
  </si>
  <si>
    <t>GBP</t>
  </si>
  <si>
    <t>英・ポンド</t>
    <phoneticPr fontId="11"/>
  </si>
  <si>
    <t>GEL</t>
  </si>
  <si>
    <t>グルジア・ラリ</t>
  </si>
  <si>
    <t>GHS</t>
  </si>
  <si>
    <t>ガーナ・セディ</t>
  </si>
  <si>
    <t>GMD</t>
  </si>
  <si>
    <t>ガンビア・ダラシ</t>
  </si>
  <si>
    <t>GNF</t>
  </si>
  <si>
    <t>ギニア・フラン</t>
  </si>
  <si>
    <t>GTQ</t>
  </si>
  <si>
    <t>グァテマラ・ケツァル</t>
  </si>
  <si>
    <t>GYD</t>
  </si>
  <si>
    <t>ガイアナ・ドル</t>
  </si>
  <si>
    <t>HKD</t>
  </si>
  <si>
    <t>香港・ドル</t>
  </si>
  <si>
    <t>HNL</t>
  </si>
  <si>
    <t>ホンデュラス・レンビーラ</t>
  </si>
  <si>
    <t>HTG</t>
  </si>
  <si>
    <t>ハイチ・グルド</t>
  </si>
  <si>
    <t>HUF</t>
  </si>
  <si>
    <t>ハンガリー・フォリント</t>
  </si>
  <si>
    <t>IDR</t>
  </si>
  <si>
    <t>インドネシア・ルピア</t>
  </si>
  <si>
    <t>ILS</t>
  </si>
  <si>
    <t>イスラエル・シュケル</t>
  </si>
  <si>
    <t>INR</t>
  </si>
  <si>
    <t>インド・ルピー</t>
    <phoneticPr fontId="11"/>
  </si>
  <si>
    <t>IQD</t>
    <phoneticPr fontId="11"/>
  </si>
  <si>
    <t>イラク・ディナール</t>
    <phoneticPr fontId="11"/>
  </si>
  <si>
    <t>IRR</t>
  </si>
  <si>
    <t>イラン・リアル</t>
  </si>
  <si>
    <t>JMD</t>
  </si>
  <si>
    <t>ジャマイカ・ドル</t>
  </si>
  <si>
    <t>JOD</t>
  </si>
  <si>
    <t>ヨルダン・ディナール</t>
  </si>
  <si>
    <t>KES</t>
  </si>
  <si>
    <t>ケニア・シリング</t>
  </si>
  <si>
    <t>KGS</t>
  </si>
  <si>
    <t>キルギス・ソム</t>
  </si>
  <si>
    <t>KHR</t>
  </si>
  <si>
    <t>カンボジア・リエル</t>
  </si>
  <si>
    <t>KMF</t>
  </si>
  <si>
    <t>コモロ・フラン</t>
  </si>
  <si>
    <t>KRW</t>
  </si>
  <si>
    <t>韓国・ウォン</t>
  </si>
  <si>
    <t>KWD</t>
  </si>
  <si>
    <t>クウェート・ディナール</t>
  </si>
  <si>
    <t>KZT</t>
  </si>
  <si>
    <t>カザフスタン・テンゲ</t>
  </si>
  <si>
    <t>LAK</t>
  </si>
  <si>
    <t>ラオス・キップ</t>
  </si>
  <si>
    <t>LBP</t>
  </si>
  <si>
    <t>レバノン・ポンド</t>
  </si>
  <si>
    <t>LKR</t>
  </si>
  <si>
    <t>スリランカ・ルピー</t>
  </si>
  <si>
    <t>LRD</t>
  </si>
  <si>
    <t>リベリア・ドル</t>
  </si>
  <si>
    <t>LSL</t>
  </si>
  <si>
    <t>レソト・ロティ</t>
  </si>
  <si>
    <t>LTL</t>
  </si>
  <si>
    <t>リトアニア・リタス</t>
  </si>
  <si>
    <t>LVL</t>
  </si>
  <si>
    <t>ラトビア・ラッツ</t>
  </si>
  <si>
    <t>MAD</t>
  </si>
  <si>
    <t>モロッコ・ディルハム</t>
  </si>
  <si>
    <t>MDL</t>
  </si>
  <si>
    <t>モルドバ・レイ</t>
  </si>
  <si>
    <t>MGA</t>
  </si>
  <si>
    <t>マダガスカル・アリアリ</t>
  </si>
  <si>
    <t>MMK</t>
  </si>
  <si>
    <t>ミャンマー・チャット</t>
  </si>
  <si>
    <t>MNT</t>
  </si>
  <si>
    <t>モンゴル・トゥグリグ</t>
  </si>
  <si>
    <t>MRO</t>
  </si>
  <si>
    <t>モーリタニア・ウギア</t>
  </si>
  <si>
    <t>MVR</t>
  </si>
  <si>
    <t>モルディブ・ルフィア</t>
  </si>
  <si>
    <t>MWK</t>
  </si>
  <si>
    <t>マラウイ・クワチャ</t>
  </si>
  <si>
    <t>MXN</t>
  </si>
  <si>
    <t>メキシコ・ペソ</t>
  </si>
  <si>
    <t>MYR</t>
  </si>
  <si>
    <t>マレーシア・リンギット</t>
  </si>
  <si>
    <t>MZN</t>
  </si>
  <si>
    <t>モザンビーク・ニューメティカル</t>
  </si>
  <si>
    <t>NAD</t>
  </si>
  <si>
    <t>ナミビア・ドル</t>
  </si>
  <si>
    <t>Nakfa</t>
  </si>
  <si>
    <t>エリトリア・ナクファ</t>
  </si>
  <si>
    <t>NGN</t>
  </si>
  <si>
    <t>ナイジェリア・ナイラ</t>
  </si>
  <si>
    <t>NIO</t>
  </si>
  <si>
    <t>ニカラグァ・コルドバオロ</t>
  </si>
  <si>
    <t>NOK</t>
  </si>
  <si>
    <t>ノルウェー・クローネ</t>
  </si>
  <si>
    <t>NPR</t>
  </si>
  <si>
    <t>ネパール・ルピー</t>
  </si>
  <si>
    <t>NZD</t>
  </si>
  <si>
    <t>ニュージーランド・ドル</t>
  </si>
  <si>
    <t>PAB</t>
  </si>
  <si>
    <t>パナマ・バルボア</t>
  </si>
  <si>
    <t>PEN</t>
  </si>
  <si>
    <t>ペルー・ソル</t>
  </si>
  <si>
    <t>PGK</t>
  </si>
  <si>
    <t>パプアニューギニア・キナ</t>
  </si>
  <si>
    <t>PHP</t>
  </si>
  <si>
    <t>フィリピン・ペソ</t>
  </si>
  <si>
    <t>PKR</t>
  </si>
  <si>
    <t>パキスタン・ルピー</t>
  </si>
  <si>
    <t>PLN</t>
  </si>
  <si>
    <t>ポーランド・ズロチ</t>
  </si>
  <si>
    <t>PYG</t>
  </si>
  <si>
    <t>パラグアイ・グアラニ</t>
  </si>
  <si>
    <t>QAR</t>
  </si>
  <si>
    <t>カタール・リアル</t>
  </si>
  <si>
    <t>RON</t>
  </si>
  <si>
    <t>ルーマニア・レイ</t>
  </si>
  <si>
    <t>RSD</t>
  </si>
  <si>
    <t>セルビア・ディナール</t>
  </si>
  <si>
    <t>RWF</t>
  </si>
  <si>
    <t>ルワンダ・フラン</t>
  </si>
  <si>
    <t>SAR</t>
  </si>
  <si>
    <t>サウジアラビア・リアル</t>
    <phoneticPr fontId="11"/>
  </si>
  <si>
    <t>SBD</t>
  </si>
  <si>
    <t>ソロモン・ドル</t>
  </si>
  <si>
    <t>SDG</t>
  </si>
  <si>
    <t>スーダン・ポンド</t>
  </si>
  <si>
    <t>SEK</t>
  </si>
  <si>
    <t>スウェーデン・クローネ</t>
  </si>
  <si>
    <t>SGD</t>
  </si>
  <si>
    <t>シンガポール・ドル</t>
    <phoneticPr fontId="11"/>
  </si>
  <si>
    <t>SLL</t>
  </si>
  <si>
    <t>シエラレオネ・レオン</t>
  </si>
  <si>
    <t>STD</t>
  </si>
  <si>
    <t>サントメプリンシペ・ドブラ</t>
  </si>
  <si>
    <t>SYP</t>
  </si>
  <si>
    <t>シリア・ポンド</t>
  </si>
  <si>
    <t>SZL</t>
  </si>
  <si>
    <t>スワジランド・リランジェニ</t>
  </si>
  <si>
    <t>THB</t>
  </si>
  <si>
    <t>タイ・バーツ</t>
    <phoneticPr fontId="11"/>
  </si>
  <si>
    <t>TJS</t>
  </si>
  <si>
    <t>タジキスタン・ソモニ</t>
  </si>
  <si>
    <t>TND</t>
  </si>
  <si>
    <t>チュニジア・ディナール</t>
  </si>
  <si>
    <t>TOP</t>
  </si>
  <si>
    <t>トンガ・バアンガ</t>
  </si>
  <si>
    <t>TRY</t>
  </si>
  <si>
    <t>トルコ・リラ</t>
  </si>
  <si>
    <t>TWD</t>
  </si>
  <si>
    <t>台湾・新台湾ドル</t>
  </si>
  <si>
    <t>TZS</t>
  </si>
  <si>
    <t>タンザニア・シリング</t>
  </si>
  <si>
    <t>UAH</t>
  </si>
  <si>
    <t>ウクライナ・グリブナ</t>
  </si>
  <si>
    <t>UGX</t>
  </si>
  <si>
    <t>ウガンダ・シリング</t>
  </si>
  <si>
    <t>UYU</t>
  </si>
  <si>
    <t>ウルグアイ・ペソ</t>
  </si>
  <si>
    <t>UZS</t>
  </si>
  <si>
    <t>ウズベキスタン・ソム</t>
  </si>
  <si>
    <t>VEF</t>
  </si>
  <si>
    <t>ベネズエラ・ボリバルフエルテ</t>
  </si>
  <si>
    <t>VND</t>
  </si>
  <si>
    <t>ベトナム・ドン</t>
  </si>
  <si>
    <t>VUV</t>
  </si>
  <si>
    <t>バヌアツ・バツ</t>
  </si>
  <si>
    <t>WST</t>
  </si>
  <si>
    <t>サモア・タラ</t>
  </si>
  <si>
    <t>XAF</t>
  </si>
  <si>
    <t>セーファーフラン（BEAC）</t>
  </si>
  <si>
    <t>XOF</t>
  </si>
  <si>
    <t>セーファーフラン（BCEAO）</t>
  </si>
  <si>
    <t>YER</t>
  </si>
  <si>
    <t>イエメン・リアル</t>
  </si>
  <si>
    <t>ZAR</t>
  </si>
  <si>
    <t>南アフリカ・ランド</t>
    <phoneticPr fontId="11"/>
  </si>
  <si>
    <t>ザンビア・クワチャ</t>
  </si>
  <si>
    <t>No.</t>
  </si>
  <si>
    <t>項目</t>
  </si>
  <si>
    <t>通貨</t>
  </si>
  <si>
    <t>単価</t>
  </si>
  <si>
    <t>数量</t>
  </si>
  <si>
    <t>単位</t>
  </si>
  <si>
    <t>備考（根拠含む）</t>
  </si>
  <si>
    <t>三者見積No.</t>
    <phoneticPr fontId="8"/>
  </si>
  <si>
    <t>申請額</t>
    <rPh sb="0" eb="3">
      <t>シンセイガク</t>
    </rPh>
    <phoneticPr fontId="8"/>
  </si>
  <si>
    <t>自己資金</t>
    <rPh sb="0" eb="2">
      <t>ジコ</t>
    </rPh>
    <rPh sb="2" eb="4">
      <t>シキン</t>
    </rPh>
    <phoneticPr fontId="8"/>
  </si>
  <si>
    <t>所要額</t>
    <rPh sb="0" eb="2">
      <t>ショヨウ</t>
    </rPh>
    <rPh sb="2" eb="3">
      <t>ガク</t>
    </rPh>
    <phoneticPr fontId="8"/>
  </si>
  <si>
    <t>単価邦貨換算額</t>
    <rPh sb="0" eb="2">
      <t>タンカ</t>
    </rPh>
    <rPh sb="2" eb="4">
      <t>ホウカ</t>
    </rPh>
    <rPh sb="4" eb="6">
      <t>カンサン</t>
    </rPh>
    <rPh sb="6" eb="7">
      <t>ガク</t>
    </rPh>
    <phoneticPr fontId="8"/>
  </si>
  <si>
    <t>1現地通貨①</t>
    <rPh sb="1" eb="3">
      <t>ゲンチ</t>
    </rPh>
    <rPh sb="3" eb="5">
      <t>ツウカ</t>
    </rPh>
    <phoneticPr fontId="1"/>
  </si>
  <si>
    <t>1現地通貨②</t>
    <rPh sb="1" eb="3">
      <t>ゲンチ</t>
    </rPh>
    <rPh sb="3" eb="5">
      <t>ツウカ</t>
    </rPh>
    <phoneticPr fontId="1"/>
  </si>
  <si>
    <r>
      <t>　</t>
    </r>
    <r>
      <rPr>
        <u/>
        <sz val="10"/>
        <color theme="0" tint="-0.499984740745262"/>
        <rFont val="ＭＳ Ｐゴシック"/>
        <family val="3"/>
        <charset val="128"/>
        <scheme val="minor"/>
      </rPr>
      <t>専門家（団体の職員等を専門家として申請する場合は、専門家部分の人件費）の人件費は含みません。</t>
    </r>
    <rPh sb="26" eb="28">
      <t>センモン</t>
    </rPh>
    <rPh sb="28" eb="29">
      <t>カ</t>
    </rPh>
    <rPh sb="29" eb="31">
      <t>ブブン</t>
    </rPh>
    <rPh sb="32" eb="35">
      <t>ジンケンヒ</t>
    </rPh>
    <phoneticPr fontId="1"/>
  </si>
  <si>
    <t>人件費詳細</t>
    <rPh sb="0" eb="3">
      <t>ジンケンヒ</t>
    </rPh>
    <rPh sb="3" eb="5">
      <t>ショウサイ</t>
    </rPh>
    <phoneticPr fontId="1"/>
  </si>
  <si>
    <t>項目</t>
    <rPh sb="0" eb="2">
      <t>コウモク</t>
    </rPh>
    <phoneticPr fontId="1"/>
  </si>
  <si>
    <t>通貨単位</t>
    <rPh sb="0" eb="2">
      <t>ツウカ</t>
    </rPh>
    <rPh sb="2" eb="4">
      <t>タンイ</t>
    </rPh>
    <phoneticPr fontId="1"/>
  </si>
  <si>
    <t>本部スタッフ（駐在）</t>
    <rPh sb="0" eb="2">
      <t>ホンブ</t>
    </rPh>
    <rPh sb="7" eb="9">
      <t>チュウザイ</t>
    </rPh>
    <phoneticPr fontId="1"/>
  </si>
  <si>
    <t>現地駐在員</t>
    <rPh sb="0" eb="2">
      <t>ゲンチ</t>
    </rPh>
    <rPh sb="2" eb="5">
      <t>チュウザイイン</t>
    </rPh>
    <phoneticPr fontId="1"/>
  </si>
  <si>
    <t>本部スタッフ（駐在）人件費申請額計</t>
    <rPh sb="0" eb="2">
      <t>ホンブ</t>
    </rPh>
    <rPh sb="7" eb="9">
      <t>チュウザイ</t>
    </rPh>
    <rPh sb="10" eb="13">
      <t>ジンケンヒ</t>
    </rPh>
    <rPh sb="13" eb="16">
      <t>シンセイガク</t>
    </rPh>
    <rPh sb="16" eb="17">
      <t>ケイ</t>
    </rPh>
    <phoneticPr fontId="1"/>
  </si>
  <si>
    <t>現地スタッフ</t>
    <rPh sb="0" eb="2">
      <t>ゲンチ</t>
    </rPh>
    <phoneticPr fontId="1"/>
  </si>
  <si>
    <t>現地事業責任者補佐</t>
    <rPh sb="0" eb="2">
      <t>ゲンチ</t>
    </rPh>
    <rPh sb="2" eb="4">
      <t>ジギョウ</t>
    </rPh>
    <rPh sb="4" eb="7">
      <t>セキニンシャ</t>
    </rPh>
    <rPh sb="7" eb="9">
      <t>ホサ</t>
    </rPh>
    <phoneticPr fontId="1"/>
  </si>
  <si>
    <t>警備員
（　　氏　　　　名　　）</t>
    <rPh sb="0" eb="2">
      <t>ケイビ</t>
    </rPh>
    <rPh sb="2" eb="3">
      <t>イン</t>
    </rPh>
    <phoneticPr fontId="1"/>
  </si>
  <si>
    <t>現地担当補佐</t>
    <rPh sb="0" eb="2">
      <t>ゲンチ</t>
    </rPh>
    <rPh sb="2" eb="4">
      <t>タントウ</t>
    </rPh>
    <rPh sb="4" eb="6">
      <t>ホサ</t>
    </rPh>
    <phoneticPr fontId="1"/>
  </si>
  <si>
    <t>現地会計担当補佐</t>
    <rPh sb="0" eb="1">
      <t>ゲン</t>
    </rPh>
    <rPh sb="1" eb="2">
      <t>チ</t>
    </rPh>
    <rPh sb="2" eb="4">
      <t>カイケイ</t>
    </rPh>
    <rPh sb="4" eb="6">
      <t>タントウ</t>
    </rPh>
    <rPh sb="6" eb="8">
      <t>ホサ</t>
    </rPh>
    <phoneticPr fontId="1"/>
  </si>
  <si>
    <t>経理担当
（　　氏　　　　名　　）</t>
    <rPh sb="0" eb="2">
      <t>ケイリ</t>
    </rPh>
    <rPh sb="2" eb="4">
      <t>タントウ</t>
    </rPh>
    <phoneticPr fontId="1"/>
  </si>
  <si>
    <t>現地スタッフ人件費申請額計</t>
    <rPh sb="0" eb="2">
      <t>ゲンチ</t>
    </rPh>
    <rPh sb="6" eb="9">
      <t>ジンケンヒ</t>
    </rPh>
    <rPh sb="9" eb="12">
      <t>シンセイガク</t>
    </rPh>
    <rPh sb="12" eb="13">
      <t>ケイ</t>
    </rPh>
    <phoneticPr fontId="1"/>
  </si>
  <si>
    <t>本部スタッフ（事業担当）</t>
    <rPh sb="0" eb="2">
      <t>ホンブ</t>
    </rPh>
    <rPh sb="7" eb="9">
      <t>ジギョウ</t>
    </rPh>
    <rPh sb="9" eb="11">
      <t>タントウ</t>
    </rPh>
    <phoneticPr fontId="1"/>
  </si>
  <si>
    <t>本部スタッフ（事業担当）人件費申請額計</t>
    <rPh sb="0" eb="2">
      <t>ホンブ</t>
    </rPh>
    <rPh sb="7" eb="9">
      <t>ジギョウ</t>
    </rPh>
    <rPh sb="9" eb="11">
      <t>タントウ</t>
    </rPh>
    <rPh sb="12" eb="15">
      <t>ジンケンヒ</t>
    </rPh>
    <rPh sb="15" eb="18">
      <t>シンセイガク</t>
    </rPh>
    <rPh sb="18" eb="19">
      <t>ケイ</t>
    </rPh>
    <phoneticPr fontId="1"/>
  </si>
  <si>
    <t>本部スタッフ（経理担当）</t>
    <rPh sb="0" eb="2">
      <t>ホンブ</t>
    </rPh>
    <rPh sb="7" eb="9">
      <t>ケイリ</t>
    </rPh>
    <rPh sb="9" eb="11">
      <t>タントウ</t>
    </rPh>
    <phoneticPr fontId="1"/>
  </si>
  <si>
    <t>本部スタッフ（経理担当）人件費申請額計</t>
    <rPh sb="0" eb="2">
      <t>ホンブ</t>
    </rPh>
    <rPh sb="7" eb="9">
      <t>ケイリ</t>
    </rPh>
    <rPh sb="9" eb="11">
      <t>タントウ</t>
    </rPh>
    <rPh sb="12" eb="15">
      <t>ジンケンヒ</t>
    </rPh>
    <rPh sb="15" eb="18">
      <t>シンセイガク</t>
    </rPh>
    <rPh sb="18" eb="19">
      <t>ケイ</t>
    </rPh>
    <phoneticPr fontId="1"/>
  </si>
  <si>
    <t>人件費申請額計</t>
    <rPh sb="0" eb="3">
      <t>ジンケンヒ</t>
    </rPh>
    <rPh sb="3" eb="6">
      <t>シンセイガク</t>
    </rPh>
    <rPh sb="6" eb="7">
      <t>ケイ</t>
    </rPh>
    <phoneticPr fontId="1"/>
  </si>
  <si>
    <t>の項目は変更しないでください。</t>
    <rPh sb="1" eb="3">
      <t>コウモク</t>
    </rPh>
    <rPh sb="4" eb="6">
      <t>ヘンコウ</t>
    </rPh>
    <phoneticPr fontId="1"/>
  </si>
  <si>
    <t>日本円</t>
  </si>
  <si>
    <r>
      <t>　</t>
    </r>
    <r>
      <rPr>
        <u/>
        <sz val="10"/>
        <color theme="0" tint="-0.499984740745262"/>
        <rFont val="ＭＳ Ｐゴシック"/>
        <family val="3"/>
        <charset val="128"/>
        <scheme val="minor"/>
      </rPr>
      <t>自己資金を使用（負担）する場合はJ列に使用（負担）月額を入力してください。自己資金額及び所要額（申請額＋自己資金額）は自動的に計算されます。</t>
    </r>
    <rPh sb="1" eb="3">
      <t>ジコ</t>
    </rPh>
    <rPh sb="3" eb="5">
      <t>シキン</t>
    </rPh>
    <rPh sb="6" eb="8">
      <t>シヨウ</t>
    </rPh>
    <rPh sb="9" eb="11">
      <t>フタン</t>
    </rPh>
    <rPh sb="14" eb="16">
      <t>バアイ</t>
    </rPh>
    <rPh sb="18" eb="19">
      <t>レツ</t>
    </rPh>
    <rPh sb="20" eb="22">
      <t>シヨウ</t>
    </rPh>
    <rPh sb="23" eb="25">
      <t>フタン</t>
    </rPh>
    <rPh sb="26" eb="28">
      <t>ゲツガク</t>
    </rPh>
    <rPh sb="29" eb="31">
      <t>ニュウリョク</t>
    </rPh>
    <rPh sb="38" eb="40">
      <t>ジコ</t>
    </rPh>
    <rPh sb="40" eb="42">
      <t>シキン</t>
    </rPh>
    <rPh sb="42" eb="43">
      <t>ガク</t>
    </rPh>
    <rPh sb="43" eb="44">
      <t>オヨ</t>
    </rPh>
    <rPh sb="45" eb="47">
      <t>ショヨウ</t>
    </rPh>
    <rPh sb="47" eb="48">
      <t>ガク</t>
    </rPh>
    <rPh sb="49" eb="51">
      <t>シンセイ</t>
    </rPh>
    <rPh sb="51" eb="52">
      <t>ガク</t>
    </rPh>
    <rPh sb="53" eb="55">
      <t>ジコ</t>
    </rPh>
    <rPh sb="55" eb="57">
      <t>シキン</t>
    </rPh>
    <rPh sb="57" eb="58">
      <t>ガク</t>
    </rPh>
    <rPh sb="60" eb="63">
      <t>ジドウテキ</t>
    </rPh>
    <rPh sb="64" eb="66">
      <t>ケイサン</t>
    </rPh>
    <phoneticPr fontId="1"/>
  </si>
  <si>
    <t>申請分</t>
    <rPh sb="0" eb="2">
      <t>シンセイ</t>
    </rPh>
    <rPh sb="2" eb="3">
      <t>ブン</t>
    </rPh>
    <phoneticPr fontId="1"/>
  </si>
  <si>
    <t>自己資金負担分</t>
    <rPh sb="0" eb="2">
      <t>ジコ</t>
    </rPh>
    <rPh sb="2" eb="4">
      <t>シキン</t>
    </rPh>
    <rPh sb="4" eb="6">
      <t>フタン</t>
    </rPh>
    <rPh sb="6" eb="7">
      <t>ブン</t>
    </rPh>
    <phoneticPr fontId="1"/>
  </si>
  <si>
    <t>合計</t>
    <rPh sb="0" eb="2">
      <t>ゴウケイ</t>
    </rPh>
    <phoneticPr fontId="1"/>
  </si>
  <si>
    <t>業務内容、積算根拠</t>
    <rPh sb="0" eb="2">
      <t>ギョウム</t>
    </rPh>
    <rPh sb="2" eb="4">
      <t>ナイヨウ</t>
    </rPh>
    <rPh sb="5" eb="7">
      <t>セキサン</t>
    </rPh>
    <rPh sb="7" eb="9">
      <t>コンキョ</t>
    </rPh>
    <phoneticPr fontId="1"/>
  </si>
  <si>
    <t>月額単価
D</t>
    <rPh sb="0" eb="1">
      <t>ゲツ</t>
    </rPh>
    <rPh sb="1" eb="2">
      <t>ガク</t>
    </rPh>
    <rPh sb="2" eb="4">
      <t>タンカ</t>
    </rPh>
    <phoneticPr fontId="1"/>
  </si>
  <si>
    <t>従事
人役
F</t>
    <rPh sb="0" eb="2">
      <t>ジュウジ</t>
    </rPh>
    <rPh sb="3" eb="4">
      <t>ニン</t>
    </rPh>
    <rPh sb="4" eb="5">
      <t>ヤク</t>
    </rPh>
    <phoneticPr fontId="1"/>
  </si>
  <si>
    <t>従事
月数
G</t>
    <rPh sb="0" eb="2">
      <t>ジュウジ</t>
    </rPh>
    <rPh sb="3" eb="5">
      <t>ツキスウ</t>
    </rPh>
    <phoneticPr fontId="1"/>
  </si>
  <si>
    <t>申請額
I=D×H</t>
    <rPh sb="0" eb="3">
      <t>シンセイガク</t>
    </rPh>
    <phoneticPr fontId="1"/>
  </si>
  <si>
    <t>月額単価
J</t>
    <rPh sb="0" eb="2">
      <t>ゲツガク</t>
    </rPh>
    <rPh sb="2" eb="4">
      <t>タンカ</t>
    </rPh>
    <phoneticPr fontId="1"/>
  </si>
  <si>
    <t>自己
資金額
K=H×J</t>
    <rPh sb="0" eb="2">
      <t>ジコ</t>
    </rPh>
    <rPh sb="3" eb="5">
      <t>シキン</t>
    </rPh>
    <rPh sb="5" eb="6">
      <t>ガク</t>
    </rPh>
    <phoneticPr fontId="1"/>
  </si>
  <si>
    <t>所要額
L=I+K</t>
    <phoneticPr fontId="1"/>
  </si>
  <si>
    <t>セキュリティ・オフィサー
（　　氏　　　　名　　）</t>
    <phoneticPr fontId="1"/>
  </si>
  <si>
    <t>警備員3名交替で24時間体制警備に従事する。</t>
    <rPh sb="0" eb="3">
      <t>ケイビイン</t>
    </rPh>
    <rPh sb="4" eb="5">
      <t>メイ</t>
    </rPh>
    <rPh sb="5" eb="7">
      <t>コウタイ</t>
    </rPh>
    <rPh sb="10" eb="12">
      <t>ジカン</t>
    </rPh>
    <rPh sb="12" eb="14">
      <t>タイセイ</t>
    </rPh>
    <rPh sb="14" eb="16">
      <t>ケイビ</t>
    </rPh>
    <rPh sb="17" eb="19">
      <t>ジュウジ</t>
    </rPh>
    <phoneticPr fontId="1"/>
  </si>
  <si>
    <t>フィールド・オフィサー３
（　　氏　　　　名　　）</t>
    <phoneticPr fontId="1"/>
  </si>
  <si>
    <t>フィールド・オフィサー４
（　　氏　　　　名　　）</t>
    <phoneticPr fontId="1"/>
  </si>
  <si>
    <t>フィールド・オフィサー５
（　　氏　　　　名　　）</t>
    <phoneticPr fontId="1"/>
  </si>
  <si>
    <t>（様式１－b）</t>
    <phoneticPr fontId="8"/>
  </si>
  <si>
    <t>人役計</t>
    <rPh sb="0" eb="1">
      <t>ニン</t>
    </rPh>
    <rPh sb="1" eb="2">
      <t>ヤク</t>
    </rPh>
    <rPh sb="2" eb="3">
      <t>ケイ</t>
    </rPh>
    <phoneticPr fontId="8"/>
  </si>
  <si>
    <t>人役総計</t>
    <rPh sb="0" eb="1">
      <t>ニン</t>
    </rPh>
    <rPh sb="1" eb="2">
      <t>ヤク</t>
    </rPh>
    <rPh sb="2" eb="3">
      <t>ソウ</t>
    </rPh>
    <rPh sb="3" eb="4">
      <t>ケイ</t>
    </rPh>
    <phoneticPr fontId="8"/>
  </si>
  <si>
    <t>　全ての通貨において、補助通貨の有無に関わらず、申請額及び自己資金額は少数点以下は切捨てとなります。</t>
    <phoneticPr fontId="8"/>
  </si>
  <si>
    <t>人月
H=
F×G</t>
    <rPh sb="0" eb="1">
      <t>ニン</t>
    </rPh>
    <rPh sb="1" eb="2">
      <t>ゲツ</t>
    </rPh>
    <phoneticPr fontId="1"/>
  </si>
  <si>
    <t>（４）その他安全対策費</t>
    <phoneticPr fontId="8"/>
  </si>
  <si>
    <t>（３）情報収集費</t>
    <phoneticPr fontId="8"/>
  </si>
  <si>
    <t>台</t>
    <rPh sb="0" eb="1">
      <t>ダイ</t>
    </rPh>
    <phoneticPr fontId="8"/>
  </si>
  <si>
    <t>（１）現地事業後方支援管理費</t>
    <phoneticPr fontId="8"/>
  </si>
  <si>
    <t>（２）現地事業管理費</t>
    <phoneticPr fontId="8"/>
  </si>
  <si>
    <t>人</t>
    <rPh sb="0" eb="1">
      <t>ニン</t>
    </rPh>
    <phoneticPr fontId="8"/>
  </si>
  <si>
    <t>回</t>
    <rPh sb="0" eb="1">
      <t>カイ</t>
    </rPh>
    <phoneticPr fontId="8"/>
  </si>
  <si>
    <t>村</t>
    <rPh sb="0" eb="1">
      <t>ムラ</t>
    </rPh>
    <phoneticPr fontId="8"/>
  </si>
  <si>
    <t>日</t>
    <rPh sb="0" eb="1">
      <t>ニチ</t>
    </rPh>
    <phoneticPr fontId="8"/>
  </si>
  <si>
    <t>※　申請総額（＝総事業費_申請額）は通貨別小計を邦貨換算し、合計したものであり、端数処理の関係から総事業費_邦貨換算額と一致しない場合がある。</t>
    <rPh sb="2" eb="6">
      <t>シンセイソウガク</t>
    </rPh>
    <rPh sb="8" eb="12">
      <t>ソウジギョウヒ</t>
    </rPh>
    <rPh sb="13" eb="16">
      <t>シンセイガク</t>
    </rPh>
    <rPh sb="18" eb="23">
      <t>ツウカベツショウケイ</t>
    </rPh>
    <rPh sb="24" eb="28">
      <t>ホウカカンサン</t>
    </rPh>
    <rPh sb="30" eb="32">
      <t>ゴウケイ</t>
    </rPh>
    <rPh sb="40" eb="42">
      <t>ハスウ</t>
    </rPh>
    <rPh sb="42" eb="44">
      <t>ショリ</t>
    </rPh>
    <rPh sb="45" eb="47">
      <t>カンケイ</t>
    </rPh>
    <rPh sb="49" eb="53">
      <t>ソウジギョウヒ</t>
    </rPh>
    <rPh sb="54" eb="58">
      <t>ホウカカンサン</t>
    </rPh>
    <rPh sb="58" eb="59">
      <t>ガク</t>
    </rPh>
    <rPh sb="60" eb="62">
      <t>イッチ</t>
    </rPh>
    <rPh sb="65" eb="67">
      <t>バアイ</t>
    </rPh>
    <phoneticPr fontId="1"/>
  </si>
  <si>
    <t>①　本シートでは事業名、現地通貨・邦貨換算レートのみを</t>
    <rPh sb="2" eb="3">
      <t>ホン</t>
    </rPh>
    <rPh sb="12" eb="14">
      <t>ゲンチ</t>
    </rPh>
    <rPh sb="17" eb="19">
      <t>ホウカ</t>
    </rPh>
    <phoneticPr fontId="1"/>
  </si>
  <si>
    <t>現地通貨①</t>
    <rPh sb="0" eb="2">
      <t>ゲンチ</t>
    </rPh>
    <rPh sb="2" eb="4">
      <t>ツウカ</t>
    </rPh>
    <phoneticPr fontId="1"/>
  </si>
  <si>
    <t>現地通貨②</t>
    <rPh sb="0" eb="2">
      <t>ゲンチ</t>
    </rPh>
    <rPh sb="2" eb="4">
      <t>ツウカ</t>
    </rPh>
    <phoneticPr fontId="1"/>
  </si>
  <si>
    <t>3者見積要否</t>
    <rPh sb="1" eb="2">
      <t>シャ</t>
    </rPh>
    <rPh sb="2" eb="4">
      <t>ミツモリ</t>
    </rPh>
    <rPh sb="4" eb="6">
      <t>ヨウヒ</t>
    </rPh>
    <phoneticPr fontId="8"/>
  </si>
  <si>
    <t>3者見積No.</t>
  </si>
  <si>
    <t>3者見積No.</t>
    <phoneticPr fontId="8"/>
  </si>
  <si>
    <t>日本円</t>
    <rPh sb="0" eb="3">
      <t>ニホンエン</t>
    </rPh>
    <phoneticPr fontId="8"/>
  </si>
  <si>
    <t>現地事業責任者A
（　　氏　　　　名　　）</t>
    <rPh sb="0" eb="2">
      <t>ゲンチ</t>
    </rPh>
    <rPh sb="2" eb="4">
      <t>ジギョウ</t>
    </rPh>
    <rPh sb="4" eb="7">
      <t>セキニンシャ</t>
    </rPh>
    <phoneticPr fontId="1"/>
  </si>
  <si>
    <t>現地事業担当B
（　　氏　　　　名　　）</t>
    <rPh sb="0" eb="2">
      <t>ゲンチ</t>
    </rPh>
    <rPh sb="2" eb="4">
      <t>ジギョウ</t>
    </rPh>
    <rPh sb="4" eb="6">
      <t>タントウ</t>
    </rPh>
    <phoneticPr fontId="1"/>
  </si>
  <si>
    <t>現地会計担当C
（　　氏　　　　名　　）</t>
    <rPh sb="0" eb="2">
      <t>ゲンチ</t>
    </rPh>
    <rPh sb="2" eb="4">
      <t>カイケイ</t>
    </rPh>
    <rPh sb="4" eb="6">
      <t>タントウ</t>
    </rPh>
    <phoneticPr fontId="1"/>
  </si>
  <si>
    <t>本部事業統括A
（　　氏　　　　名　　）</t>
    <rPh sb="0" eb="2">
      <t>ホンブ</t>
    </rPh>
    <rPh sb="2" eb="4">
      <t>ジギョウ</t>
    </rPh>
    <rPh sb="4" eb="6">
      <t>トウカツ</t>
    </rPh>
    <phoneticPr fontId="1"/>
  </si>
  <si>
    <t>本部事業担当B
（　　氏　　　　名　　）</t>
    <rPh sb="0" eb="2">
      <t>ホンブ</t>
    </rPh>
    <rPh sb="2" eb="4">
      <t>ジギョウ</t>
    </rPh>
    <rPh sb="4" eb="6">
      <t>タントウ</t>
    </rPh>
    <phoneticPr fontId="1"/>
  </si>
  <si>
    <t>本部会計担当C
（　　氏　　　　名　　）</t>
    <rPh sb="0" eb="2">
      <t>ホンブ</t>
    </rPh>
    <rPh sb="2" eb="4">
      <t>カイケイ</t>
    </rPh>
    <rPh sb="4" eb="6">
      <t>タントウ</t>
    </rPh>
    <phoneticPr fontId="1"/>
  </si>
  <si>
    <t>プログラム・
コーディネーターA
（　　氏　　　　名　　）</t>
    <rPh sb="20" eb="21">
      <t>シ</t>
    </rPh>
    <rPh sb="25" eb="26">
      <t>メイ</t>
    </rPh>
    <phoneticPr fontId="1"/>
  </si>
  <si>
    <t>プロジェクト・マネージャーB
（　　氏　　　　名　　）</t>
    <phoneticPr fontId="1"/>
  </si>
  <si>
    <t>フィールド・オフィサーC
（　　氏　　　　名　　）</t>
    <phoneticPr fontId="1"/>
  </si>
  <si>
    <t>別紙の団体給与規程による昇給後月額単価による。</t>
    <rPh sb="0" eb="2">
      <t>ベッシ</t>
    </rPh>
    <rPh sb="3" eb="5">
      <t>ダンタイ</t>
    </rPh>
    <rPh sb="5" eb="7">
      <t>キュウヨ</t>
    </rPh>
    <rPh sb="7" eb="9">
      <t>キテイ</t>
    </rPh>
    <rPh sb="12" eb="14">
      <t>ショウキュウ</t>
    </rPh>
    <rPh sb="14" eb="15">
      <t>ゴ</t>
    </rPh>
    <rPh sb="15" eb="17">
      <t>ゲツガク</t>
    </rPh>
    <rPh sb="17" eb="19">
      <t>タンカ</t>
    </rPh>
    <phoneticPr fontId="1"/>
  </si>
  <si>
    <t>別紙の団体給与規程による在外勤務手当</t>
    <rPh sb="0" eb="2">
      <t>ベッシ</t>
    </rPh>
    <rPh sb="3" eb="5">
      <t>ダンタイ</t>
    </rPh>
    <rPh sb="5" eb="7">
      <t>キュウヨ</t>
    </rPh>
    <rPh sb="7" eb="9">
      <t>キテイ</t>
    </rPh>
    <rPh sb="12" eb="14">
      <t>ザイガイ</t>
    </rPh>
    <rPh sb="14" eb="16">
      <t>キンム</t>
    </rPh>
    <rPh sb="16" eb="18">
      <t>テアテ</t>
    </rPh>
    <phoneticPr fontId="1"/>
  </si>
  <si>
    <t>＝</t>
    <phoneticPr fontId="1"/>
  </si>
  <si>
    <t>欄に入力してください。</t>
    <rPh sb="0" eb="1">
      <t>ラン</t>
    </rPh>
    <phoneticPr fontId="1"/>
  </si>
  <si>
    <t>所要額</t>
    <rPh sb="0" eb="3">
      <t>ショヨウガク</t>
    </rPh>
    <phoneticPr fontId="1"/>
  </si>
  <si>
    <t>通貨別申請額</t>
    <rPh sb="0" eb="3">
      <t>ツウカベツ</t>
    </rPh>
    <rPh sb="3" eb="6">
      <t>シンセイガク</t>
    </rPh>
    <phoneticPr fontId="1"/>
  </si>
  <si>
    <t>内訳</t>
    <rPh sb="0" eb="2">
      <t>ウチワケ</t>
    </rPh>
    <phoneticPr fontId="1"/>
  </si>
  <si>
    <t>別表番号</t>
    <rPh sb="0" eb="2">
      <t>ベッピョウ</t>
    </rPh>
    <rPh sb="2" eb="4">
      <t>バンゴウ</t>
    </rPh>
    <phoneticPr fontId="1"/>
  </si>
  <si>
    <t>邦貨換算
（申請額のみ）
【参考値※】</t>
    <rPh sb="0" eb="2">
      <t>ホウカ</t>
    </rPh>
    <rPh sb="2" eb="4">
      <t>カンサン</t>
    </rPh>
    <rPh sb="6" eb="9">
      <t>シンセイガク</t>
    </rPh>
    <rPh sb="14" eb="16">
      <t>サンコウ</t>
    </rPh>
    <rPh sb="16" eb="17">
      <t>チ</t>
    </rPh>
    <phoneticPr fontId="1"/>
  </si>
  <si>
    <t>ＵＳドル</t>
    <phoneticPr fontId="1"/>
  </si>
  <si>
    <t>申請額</t>
    <rPh sb="0" eb="3">
      <t>シンセイガク</t>
    </rPh>
    <phoneticPr fontId="1"/>
  </si>
  <si>
    <t>自己資金</t>
    <rPh sb="0" eb="2">
      <t>ジコ</t>
    </rPh>
    <rPh sb="2" eb="4">
      <t>シキン</t>
    </rPh>
    <phoneticPr fontId="1"/>
  </si>
  <si>
    <t>F=K+L</t>
    <phoneticPr fontId="1"/>
  </si>
  <si>
    <t>G</t>
    <phoneticPr fontId="1"/>
  </si>
  <si>
    <t>H</t>
    <phoneticPr fontId="1"/>
  </si>
  <si>
    <t>I</t>
    <phoneticPr fontId="1"/>
  </si>
  <si>
    <t>J</t>
    <phoneticPr fontId="1"/>
  </si>
  <si>
    <t>K</t>
    <phoneticPr fontId="1"/>
  </si>
  <si>
    <t>L</t>
    <phoneticPr fontId="1"/>
  </si>
  <si>
    <t>１．現地事業経費</t>
    <rPh sb="2" eb="4">
      <t>ゲンチ</t>
    </rPh>
    <rPh sb="4" eb="6">
      <t>ジギョウ</t>
    </rPh>
    <rPh sb="6" eb="8">
      <t>ケイヒ</t>
    </rPh>
    <phoneticPr fontId="1"/>
  </si>
  <si>
    <t>（１）直接事業費</t>
    <rPh sb="3" eb="5">
      <t>チョクセツ</t>
    </rPh>
    <rPh sb="5" eb="8">
      <t>ジギョウヒ</t>
    </rPh>
    <phoneticPr fontId="1"/>
  </si>
  <si>
    <t>（２）現地事業管理費</t>
    <rPh sb="3" eb="5">
      <t>ゲンチ</t>
    </rPh>
    <rPh sb="5" eb="7">
      <t>ジギョウ</t>
    </rPh>
    <rPh sb="7" eb="10">
      <t>カンリヒ</t>
    </rPh>
    <phoneticPr fontId="1"/>
  </si>
  <si>
    <t>1-b</t>
    <phoneticPr fontId="1"/>
  </si>
  <si>
    <t>（３）情報収集費</t>
    <rPh sb="3" eb="5">
      <t>ジョウホウ</t>
    </rPh>
    <rPh sb="5" eb="7">
      <t>シュウシュウ</t>
    </rPh>
    <rPh sb="7" eb="8">
      <t>ヒ</t>
    </rPh>
    <phoneticPr fontId="1"/>
  </si>
  <si>
    <t>（４）その他安全対策費</t>
    <rPh sb="5" eb="6">
      <t>タ</t>
    </rPh>
    <rPh sb="6" eb="8">
      <t>アンゼン</t>
    </rPh>
    <rPh sb="8" eb="11">
      <t>タイサクヒ</t>
    </rPh>
    <phoneticPr fontId="1"/>
  </si>
  <si>
    <t>（１）現地事業後方支援管理費</t>
    <rPh sb="3" eb="5">
      <t>ゲンチ</t>
    </rPh>
    <rPh sb="5" eb="7">
      <t>ジギョウ</t>
    </rPh>
    <rPh sb="7" eb="9">
      <t>コウホウ</t>
    </rPh>
    <rPh sb="9" eb="11">
      <t>シエン</t>
    </rPh>
    <rPh sb="11" eb="14">
      <t>カンリヒ</t>
    </rPh>
    <phoneticPr fontId="1"/>
  </si>
  <si>
    <t>（２）その他安全対策費</t>
    <rPh sb="5" eb="6">
      <t>タ</t>
    </rPh>
    <rPh sb="6" eb="8">
      <t>アンゼン</t>
    </rPh>
    <rPh sb="8" eb="11">
      <t>タイサクヒ</t>
    </rPh>
    <phoneticPr fontId="1"/>
  </si>
  <si>
    <t>　　通貨別小計</t>
    <rPh sb="2" eb="5">
      <t>ツウカベツ</t>
    </rPh>
    <rPh sb="5" eb="7">
      <t>ショウケイ</t>
    </rPh>
    <phoneticPr fontId="1"/>
  </si>
  <si>
    <t>総事業費</t>
    <rPh sb="0" eb="1">
      <t>ソウ</t>
    </rPh>
    <rPh sb="1" eb="4">
      <t>ジギョウヒ</t>
    </rPh>
    <phoneticPr fontId="1"/>
  </si>
  <si>
    <t>合計（日本円）</t>
    <rPh sb="0" eb="2">
      <t>ゴウケイ</t>
    </rPh>
    <rPh sb="3" eb="6">
      <t>ニホンエン</t>
    </rPh>
    <phoneticPr fontId="1"/>
  </si>
  <si>
    <t>USD</t>
    <phoneticPr fontId="8"/>
  </si>
  <si>
    <t>見積書要</t>
    <rPh sb="0" eb="2">
      <t>ミツモリ</t>
    </rPh>
    <rPh sb="2" eb="3">
      <t>ショ</t>
    </rPh>
    <rPh sb="3" eb="4">
      <t>ヨウ</t>
    </rPh>
    <phoneticPr fontId="8"/>
  </si>
  <si>
    <t>棟</t>
    <rPh sb="0" eb="1">
      <t>ムネ</t>
    </rPh>
    <phoneticPr fontId="8"/>
  </si>
  <si>
    <t>セット</t>
  </si>
  <si>
    <t>（総事業費　自己資金含む）</t>
    <rPh sb="1" eb="5">
      <t>ソウジギョウヒ</t>
    </rPh>
    <rPh sb="6" eb="8">
      <t>ジコ</t>
    </rPh>
    <rPh sb="8" eb="10">
      <t>シキン</t>
    </rPh>
    <rPh sb="10" eb="11">
      <t>フク</t>
    </rPh>
    <phoneticPr fontId="8"/>
  </si>
  <si>
    <t>予算詳細（重点課題事業用（一般管理費等適用あり））</t>
    <rPh sb="0" eb="2">
      <t>ヨサン</t>
    </rPh>
    <rPh sb="2" eb="4">
      <t>ショウサイ</t>
    </rPh>
    <rPh sb="5" eb="7">
      <t>ジュウテン</t>
    </rPh>
    <rPh sb="7" eb="9">
      <t>カダイ</t>
    </rPh>
    <rPh sb="9" eb="11">
      <t>ジギョウ</t>
    </rPh>
    <rPh sb="11" eb="12">
      <t>ヨウ</t>
    </rPh>
    <rPh sb="13" eb="15">
      <t>イッパン</t>
    </rPh>
    <rPh sb="15" eb="19">
      <t>カンリヒトウ</t>
    </rPh>
    <rPh sb="19" eb="21">
      <t>テキヨウ</t>
    </rPh>
    <phoneticPr fontId="1"/>
  </si>
  <si>
    <t>ZMW</t>
    <phoneticPr fontId="8"/>
  </si>
  <si>
    <t>ZMW</t>
  </si>
  <si>
    <t>一般管理費等適用比率上限</t>
    <rPh sb="0" eb="2">
      <t>イッパン</t>
    </rPh>
    <rPh sb="2" eb="6">
      <t>カンリヒトウ</t>
    </rPh>
    <rPh sb="6" eb="8">
      <t>テキヨウ</t>
    </rPh>
    <rPh sb="8" eb="10">
      <t>ヒリツ</t>
    </rPh>
    <rPh sb="10" eb="12">
      <t>ジョウゲン</t>
    </rPh>
    <phoneticPr fontId="8"/>
  </si>
  <si>
    <t>（１）現地外部調査費</t>
    <rPh sb="3" eb="5">
      <t>ゲンチ</t>
    </rPh>
    <rPh sb="5" eb="7">
      <t>ガイブ</t>
    </rPh>
    <rPh sb="7" eb="9">
      <t>チョウサ</t>
    </rPh>
    <rPh sb="9" eb="10">
      <t>ヒ</t>
    </rPh>
    <phoneticPr fontId="1"/>
  </si>
  <si>
    <t>（２）本部外部調査費</t>
    <rPh sb="3" eb="5">
      <t>ホンブ</t>
    </rPh>
    <rPh sb="5" eb="7">
      <t>ガイブ</t>
    </rPh>
    <rPh sb="7" eb="9">
      <t>チョウサ</t>
    </rPh>
    <rPh sb="9" eb="10">
      <t>ヒ</t>
    </rPh>
    <phoneticPr fontId="1"/>
  </si>
  <si>
    <t>（１）現地外部調査費</t>
    <rPh sb="7" eb="9">
      <t>チョウサ</t>
    </rPh>
    <phoneticPr fontId="8"/>
  </si>
  <si>
    <t>（２）本部外部調査費</t>
    <rPh sb="7" eb="9">
      <t>チョウサ</t>
    </rPh>
    <phoneticPr fontId="8"/>
  </si>
  <si>
    <t>（令和３年度）</t>
    <rPh sb="1" eb="3">
      <t>レイワ</t>
    </rPh>
    <rPh sb="4" eb="6">
      <t>ネンド</t>
    </rPh>
    <phoneticPr fontId="8"/>
  </si>
  <si>
    <t>②　邦貨換算レートは共通性を持たせるため、次のインターネット上のサービスを利用し、申請時のレートを使用して下さい。http://www.xe.com/</t>
    <rPh sb="2" eb="4">
      <t>ホウカ</t>
    </rPh>
    <rPh sb="4" eb="6">
      <t>カンサン</t>
    </rPh>
    <rPh sb="10" eb="13">
      <t>キョウツウセイ</t>
    </rPh>
    <rPh sb="14" eb="15">
      <t>モ</t>
    </rPh>
    <rPh sb="21" eb="22">
      <t>ツギ</t>
    </rPh>
    <rPh sb="30" eb="31">
      <t>ジョウ</t>
    </rPh>
    <rPh sb="37" eb="39">
      <t>リヨウ</t>
    </rPh>
    <rPh sb="41" eb="43">
      <t>シンセイ</t>
    </rPh>
    <rPh sb="43" eb="44">
      <t>ジ</t>
    </rPh>
    <rPh sb="49" eb="51">
      <t>シヨウ</t>
    </rPh>
    <rPh sb="53" eb="54">
      <t>クダ</t>
    </rPh>
    <phoneticPr fontId="1"/>
  </si>
  <si>
    <t>（ア）専門家派遣旅費等</t>
    <rPh sb="3" eb="6">
      <t>センモンカ</t>
    </rPh>
    <rPh sb="6" eb="8">
      <t>ハケン</t>
    </rPh>
    <rPh sb="8" eb="10">
      <t>リョヒ</t>
    </rPh>
    <rPh sb="10" eb="11">
      <t>トウ</t>
    </rPh>
    <phoneticPr fontId="1"/>
  </si>
  <si>
    <t>（イ）謝金</t>
    <rPh sb="3" eb="5">
      <t>シャキン</t>
    </rPh>
    <phoneticPr fontId="1"/>
  </si>
  <si>
    <t>(ア)研修員招へい旅費等</t>
    <rPh sb="3" eb="6">
      <t>ケンシュウイン</t>
    </rPh>
    <rPh sb="6" eb="7">
      <t>ショウ</t>
    </rPh>
    <rPh sb="9" eb="11">
      <t>リョヒ</t>
    </rPh>
    <rPh sb="11" eb="12">
      <t>ナド</t>
    </rPh>
    <phoneticPr fontId="1"/>
  </si>
  <si>
    <t>(イ)研修会開催費</t>
    <rPh sb="3" eb="6">
      <t>ケンシュウカイ</t>
    </rPh>
    <rPh sb="6" eb="9">
      <t>カイサイヒ</t>
    </rPh>
    <phoneticPr fontId="1"/>
  </si>
  <si>
    <t>イ　現地スタッフ人件費</t>
    <rPh sb="2" eb="4">
      <t>ゲンチ</t>
    </rPh>
    <rPh sb="8" eb="11">
      <t>ジンケンヒ</t>
    </rPh>
    <phoneticPr fontId="1"/>
  </si>
  <si>
    <t>ア　本部スタッフ（駐在）人件費</t>
    <rPh sb="2" eb="4">
      <t>ホンブ</t>
    </rPh>
    <rPh sb="9" eb="11">
      <t>チュウザイ</t>
    </rPh>
    <rPh sb="12" eb="15">
      <t>ジンケンヒ</t>
    </rPh>
    <phoneticPr fontId="1"/>
  </si>
  <si>
    <t>ア　資機材購入費等</t>
    <rPh sb="2" eb="5">
      <t>シキザイ</t>
    </rPh>
    <rPh sb="5" eb="7">
      <t>コウニュウ</t>
    </rPh>
    <rPh sb="7" eb="8">
      <t>ヒ</t>
    </rPh>
    <rPh sb="8" eb="9">
      <t>トウ</t>
    </rPh>
    <phoneticPr fontId="1"/>
  </si>
  <si>
    <t>イ　ワークショップ等開催費</t>
    <rPh sb="9" eb="10">
      <t>トウ</t>
    </rPh>
    <rPh sb="10" eb="12">
      <t>カイサイ</t>
    </rPh>
    <rPh sb="12" eb="13">
      <t>ヒ</t>
    </rPh>
    <phoneticPr fontId="1"/>
  </si>
  <si>
    <t>ウ　専門家派遣費</t>
    <rPh sb="2" eb="5">
      <t>センモンカ</t>
    </rPh>
    <rPh sb="5" eb="8">
      <t>ハケンヒ</t>
    </rPh>
    <phoneticPr fontId="1"/>
  </si>
  <si>
    <t>エ　研修員招へい費</t>
    <rPh sb="2" eb="5">
      <t>ケンシュウイン</t>
    </rPh>
    <rPh sb="5" eb="6">
      <t>ショウ</t>
    </rPh>
    <rPh sb="8" eb="9">
      <t>ヒ</t>
    </rPh>
    <phoneticPr fontId="1"/>
  </si>
  <si>
    <t>ウ　現地事務所借料等</t>
    <rPh sb="2" eb="4">
      <t>ゲンチ</t>
    </rPh>
    <rPh sb="4" eb="7">
      <t>ジムショ</t>
    </rPh>
    <rPh sb="7" eb="9">
      <t>シャクリョウ</t>
    </rPh>
    <rPh sb="9" eb="10">
      <t>トウ</t>
    </rPh>
    <phoneticPr fontId="1"/>
  </si>
  <si>
    <t>（ア）現地事務所借料</t>
    <rPh sb="3" eb="5">
      <t>ゲンチ</t>
    </rPh>
    <rPh sb="5" eb="8">
      <t>ジムショ</t>
    </rPh>
    <rPh sb="8" eb="10">
      <t>シャクリョウ</t>
    </rPh>
    <phoneticPr fontId="1"/>
  </si>
  <si>
    <t>（イ）現地事務所光熱費</t>
    <rPh sb="3" eb="5">
      <t>ゲンチ</t>
    </rPh>
    <rPh sb="5" eb="8">
      <t>ジムショ</t>
    </rPh>
    <rPh sb="8" eb="10">
      <t>コウネツ</t>
    </rPh>
    <rPh sb="10" eb="11">
      <t>ヒ</t>
    </rPh>
    <phoneticPr fontId="1"/>
  </si>
  <si>
    <t>エ　現地移動費</t>
    <rPh sb="2" eb="4">
      <t>ゲンチ</t>
    </rPh>
    <rPh sb="4" eb="7">
      <t>イドウヒ</t>
    </rPh>
    <phoneticPr fontId="1"/>
  </si>
  <si>
    <t>（ア）車両購入費・借料</t>
    <rPh sb="3" eb="5">
      <t>シャリョウ</t>
    </rPh>
    <rPh sb="5" eb="8">
      <t>コウニュウヒ</t>
    </rPh>
    <rPh sb="9" eb="11">
      <t>シャクリョウ</t>
    </rPh>
    <phoneticPr fontId="1"/>
  </si>
  <si>
    <t>（イ）車両維持費</t>
    <rPh sb="3" eb="5">
      <t>シャリョウ</t>
    </rPh>
    <rPh sb="5" eb="8">
      <t>イジヒ</t>
    </rPh>
    <phoneticPr fontId="1"/>
  </si>
  <si>
    <t>（ウ）現地出張費</t>
    <rPh sb="3" eb="5">
      <t>ゲンチ</t>
    </rPh>
    <rPh sb="5" eb="8">
      <t>シュッチョウヒ</t>
    </rPh>
    <phoneticPr fontId="1"/>
  </si>
  <si>
    <t>オ　会議費</t>
    <rPh sb="2" eb="5">
      <t>カイギヒ</t>
    </rPh>
    <phoneticPr fontId="1"/>
  </si>
  <si>
    <t>カ　通信費</t>
    <rPh sb="2" eb="5">
      <t>ツウシンヒ</t>
    </rPh>
    <phoneticPr fontId="1"/>
  </si>
  <si>
    <t>（ア）固定回線使用料</t>
    <rPh sb="3" eb="5">
      <t>コテイ</t>
    </rPh>
    <rPh sb="5" eb="7">
      <t>カイセン</t>
    </rPh>
    <rPh sb="7" eb="10">
      <t>シヨウリョウ</t>
    </rPh>
    <phoneticPr fontId="1"/>
  </si>
  <si>
    <t>（イ）携帯電話使用料</t>
    <rPh sb="3" eb="5">
      <t>ケイタイ</t>
    </rPh>
    <rPh sb="5" eb="7">
      <t>デンワ</t>
    </rPh>
    <rPh sb="7" eb="10">
      <t>シヨウリョウ</t>
    </rPh>
    <phoneticPr fontId="1"/>
  </si>
  <si>
    <t>（ウ）郵便・輸送費</t>
    <rPh sb="3" eb="5">
      <t>ユウビン</t>
    </rPh>
    <rPh sb="6" eb="8">
      <t>ユソウ</t>
    </rPh>
    <rPh sb="8" eb="9">
      <t>ヒ</t>
    </rPh>
    <phoneticPr fontId="1"/>
  </si>
  <si>
    <t>（エ）銀行手数料</t>
    <rPh sb="3" eb="5">
      <t>ギンコウ</t>
    </rPh>
    <rPh sb="5" eb="8">
      <t>テスウリョウ</t>
    </rPh>
    <phoneticPr fontId="1"/>
  </si>
  <si>
    <t>キ　事業資料作成費</t>
    <rPh sb="2" eb="4">
      <t>ジギョウ</t>
    </rPh>
    <rPh sb="4" eb="6">
      <t>シリョウ</t>
    </rPh>
    <rPh sb="6" eb="9">
      <t>サクセイヒ</t>
    </rPh>
    <phoneticPr fontId="1"/>
  </si>
  <si>
    <t>（ア）資料作成費</t>
    <rPh sb="3" eb="5">
      <t>シリョウ</t>
    </rPh>
    <rPh sb="5" eb="8">
      <t>サクセイヒ</t>
    </rPh>
    <phoneticPr fontId="1"/>
  </si>
  <si>
    <t>（イ）広報用備品設置・購入費</t>
    <rPh sb="3" eb="6">
      <t>コウホウヨウ</t>
    </rPh>
    <rPh sb="6" eb="8">
      <t>ビヒン</t>
    </rPh>
    <rPh sb="8" eb="10">
      <t>セッチ</t>
    </rPh>
    <rPh sb="11" eb="14">
      <t>コウニュウヒ</t>
    </rPh>
    <phoneticPr fontId="1"/>
  </si>
  <si>
    <t>ク　事務用品購入費等</t>
    <rPh sb="2" eb="4">
      <t>ジム</t>
    </rPh>
    <rPh sb="4" eb="6">
      <t>ヨウヒン</t>
    </rPh>
    <rPh sb="6" eb="8">
      <t>コウニュウ</t>
    </rPh>
    <rPh sb="8" eb="9">
      <t>ヒ</t>
    </rPh>
    <rPh sb="9" eb="10">
      <t>トウ</t>
    </rPh>
    <phoneticPr fontId="1"/>
  </si>
  <si>
    <t>（ア）事務用品購入費</t>
    <rPh sb="3" eb="5">
      <t>ジム</t>
    </rPh>
    <rPh sb="5" eb="7">
      <t>ヨウヒン</t>
    </rPh>
    <rPh sb="7" eb="10">
      <t>コウニュウヒ</t>
    </rPh>
    <phoneticPr fontId="1"/>
  </si>
  <si>
    <t>（イ）事務機械等購入費・借料</t>
    <rPh sb="3" eb="5">
      <t>ジム</t>
    </rPh>
    <rPh sb="5" eb="7">
      <t>キカイ</t>
    </rPh>
    <rPh sb="7" eb="8">
      <t>トウ</t>
    </rPh>
    <rPh sb="8" eb="10">
      <t>コウニュウ</t>
    </rPh>
    <rPh sb="10" eb="11">
      <t>ヒ</t>
    </rPh>
    <rPh sb="12" eb="14">
      <t>シャクリョウ</t>
    </rPh>
    <phoneticPr fontId="1"/>
  </si>
  <si>
    <t>（ウ）事務用家具購入費・借料</t>
    <rPh sb="3" eb="5">
      <t>ジム</t>
    </rPh>
    <rPh sb="5" eb="6">
      <t>ヨウ</t>
    </rPh>
    <rPh sb="6" eb="8">
      <t>カグ</t>
    </rPh>
    <rPh sb="8" eb="11">
      <t>コウニュウヒ</t>
    </rPh>
    <rPh sb="12" eb="14">
      <t>シャクリョウ</t>
    </rPh>
    <phoneticPr fontId="1"/>
  </si>
  <si>
    <t>ケ　本部スタッフ派遣費</t>
    <rPh sb="2" eb="4">
      <t>ホンブ</t>
    </rPh>
    <rPh sb="8" eb="11">
      <t>ハケンヒ</t>
    </rPh>
    <phoneticPr fontId="1"/>
  </si>
  <si>
    <t>（ア）旅費</t>
    <rPh sb="3" eb="5">
      <t>リョヒ</t>
    </rPh>
    <phoneticPr fontId="1"/>
  </si>
  <si>
    <t>（イ）日当・宿泊費</t>
    <rPh sb="3" eb="5">
      <t>ニットウ</t>
    </rPh>
    <rPh sb="6" eb="9">
      <t>シュクハクヒ</t>
    </rPh>
    <phoneticPr fontId="1"/>
  </si>
  <si>
    <t>（ウ）その他渡航費</t>
    <rPh sb="5" eb="6">
      <t>タ</t>
    </rPh>
    <rPh sb="6" eb="9">
      <t>トコウヒ</t>
    </rPh>
    <phoneticPr fontId="1"/>
  </si>
  <si>
    <t>２　現地事業後方支援経費</t>
    <rPh sb="2" eb="4">
      <t>ゲンチ</t>
    </rPh>
    <rPh sb="4" eb="6">
      <t>ジギョウ</t>
    </rPh>
    <rPh sb="6" eb="8">
      <t>コウホウ</t>
    </rPh>
    <rPh sb="8" eb="10">
      <t>シエン</t>
    </rPh>
    <rPh sb="10" eb="12">
      <t>ケイヒ</t>
    </rPh>
    <phoneticPr fontId="1"/>
  </si>
  <si>
    <t>ア　本部スタッフ（事業担当）人件費</t>
    <rPh sb="2" eb="4">
      <t>ホンブ</t>
    </rPh>
    <rPh sb="9" eb="11">
      <t>ジギョウ</t>
    </rPh>
    <rPh sb="11" eb="13">
      <t>タントウ</t>
    </rPh>
    <rPh sb="14" eb="17">
      <t>ジンケンヒ</t>
    </rPh>
    <phoneticPr fontId="1"/>
  </si>
  <si>
    <t>イ　本部スタッフ（経理担当）人件費</t>
    <rPh sb="2" eb="4">
      <t>ホンブ</t>
    </rPh>
    <rPh sb="9" eb="11">
      <t>ケイリ</t>
    </rPh>
    <rPh sb="11" eb="13">
      <t>タントウ</t>
    </rPh>
    <rPh sb="14" eb="17">
      <t>ジンケンヒ</t>
    </rPh>
    <phoneticPr fontId="1"/>
  </si>
  <si>
    <t>ウ　会議費</t>
    <rPh sb="2" eb="5">
      <t>カイギヒ</t>
    </rPh>
    <phoneticPr fontId="1"/>
  </si>
  <si>
    <t>エ　通信費</t>
    <rPh sb="2" eb="4">
      <t>ツウシン</t>
    </rPh>
    <rPh sb="4" eb="5">
      <t>ヒ</t>
    </rPh>
    <phoneticPr fontId="1"/>
  </si>
  <si>
    <t>（ア）電話等使用料</t>
    <rPh sb="3" eb="5">
      <t>デンワ</t>
    </rPh>
    <rPh sb="5" eb="6">
      <t>トウ</t>
    </rPh>
    <rPh sb="6" eb="9">
      <t>シヨウリョウ</t>
    </rPh>
    <phoneticPr fontId="1"/>
  </si>
  <si>
    <t>（イ）郵便・輸送費</t>
    <rPh sb="3" eb="5">
      <t>ユウビン</t>
    </rPh>
    <rPh sb="6" eb="9">
      <t>ユソウヒ</t>
    </rPh>
    <phoneticPr fontId="1"/>
  </si>
  <si>
    <t>（ウ）銀行手数料</t>
    <rPh sb="3" eb="5">
      <t>ギンコウ</t>
    </rPh>
    <rPh sb="5" eb="8">
      <t>テスウリョウ</t>
    </rPh>
    <phoneticPr fontId="1"/>
  </si>
  <si>
    <t>オ　事業資料作成費</t>
    <rPh sb="2" eb="4">
      <t>ジギョウ</t>
    </rPh>
    <rPh sb="4" eb="6">
      <t>シリョウ</t>
    </rPh>
    <rPh sb="6" eb="9">
      <t>サクセイヒ</t>
    </rPh>
    <phoneticPr fontId="1"/>
  </si>
  <si>
    <t>カ　事務用品購入費</t>
    <rPh sb="2" eb="4">
      <t>ジム</t>
    </rPh>
    <rPh sb="4" eb="6">
      <t>ヨウヒン</t>
    </rPh>
    <rPh sb="6" eb="8">
      <t>コウニュウ</t>
    </rPh>
    <rPh sb="8" eb="9">
      <t>ヒ</t>
    </rPh>
    <phoneticPr fontId="1"/>
  </si>
  <si>
    <t>３　一般管理費等</t>
    <rPh sb="2" eb="4">
      <t>イッパン</t>
    </rPh>
    <rPh sb="4" eb="7">
      <t>カンリヒ</t>
    </rPh>
    <rPh sb="7" eb="8">
      <t>トウ</t>
    </rPh>
    <phoneticPr fontId="1"/>
  </si>
  <si>
    <t>４　外部調査費</t>
    <rPh sb="2" eb="4">
      <t>ガイブ</t>
    </rPh>
    <rPh sb="4" eb="6">
      <t>チョウサ</t>
    </rPh>
    <rPh sb="6" eb="7">
      <t>ケイヒ</t>
    </rPh>
    <phoneticPr fontId="1"/>
  </si>
  <si>
    <t>　（１現地事業経費（申請額）通貨ごとの適用比率●％）</t>
    <rPh sb="19" eb="21">
      <t>テキヨウ</t>
    </rPh>
    <rPh sb="21" eb="23">
      <t>ヒリツ</t>
    </rPh>
    <phoneticPr fontId="1"/>
  </si>
  <si>
    <r>
      <t>　</t>
    </r>
    <r>
      <rPr>
        <u/>
        <sz val="10"/>
        <color theme="0" tint="-0.499984740745262"/>
        <rFont val="ＭＳ Ｐゴシック"/>
        <family val="3"/>
        <charset val="128"/>
        <scheme val="minor"/>
      </rPr>
      <t>事業期間中に昇給が予定される場合は、異なる月額給与ごとに行を区別して積算してください。</t>
    </r>
    <rPh sb="1" eb="3">
      <t>ジギョウ</t>
    </rPh>
    <rPh sb="3" eb="6">
      <t>キカンチュウ</t>
    </rPh>
    <rPh sb="7" eb="9">
      <t>ショウキュウ</t>
    </rPh>
    <rPh sb="10" eb="12">
      <t>ヨテイ</t>
    </rPh>
    <rPh sb="15" eb="17">
      <t>バアイ</t>
    </rPh>
    <rPh sb="19" eb="20">
      <t>コト</t>
    </rPh>
    <rPh sb="22" eb="24">
      <t>ゲツガク</t>
    </rPh>
    <rPh sb="24" eb="26">
      <t>キュウヨ</t>
    </rPh>
    <rPh sb="29" eb="30">
      <t>ギョウ</t>
    </rPh>
    <rPh sb="31" eb="33">
      <t>クベツ</t>
    </rPh>
    <rPh sb="35" eb="37">
      <t>セキサン</t>
    </rPh>
    <phoneticPr fontId="1"/>
  </si>
  <si>
    <t>外国通貨で補助通貨がある場合、小数点以下も表記し、算定値と表記を一致させてください（例えば小数点以下第２位まで表記する場合、第３位以下を切り捨ててください。また申請分の人月(H)は小数点第3位以下切り捨てとなります。日本円で計上する際に小数点以下の数字が発生した場合は切り捨ててください。</t>
    <rPh sb="0" eb="2">
      <t>ガイコク</t>
    </rPh>
    <rPh sb="2" eb="4">
      <t>ツウカ</t>
    </rPh>
    <rPh sb="5" eb="7">
      <t>ホジョ</t>
    </rPh>
    <rPh sb="7" eb="9">
      <t>ツウカ</t>
    </rPh>
    <rPh sb="12" eb="14">
      <t>バアイ</t>
    </rPh>
    <rPh sb="15" eb="18">
      <t>ショウスウテン</t>
    </rPh>
    <rPh sb="18" eb="20">
      <t>イカ</t>
    </rPh>
    <rPh sb="21" eb="23">
      <t>ヒョウキ</t>
    </rPh>
    <rPh sb="25" eb="28">
      <t>サンテイチ</t>
    </rPh>
    <rPh sb="29" eb="31">
      <t>ヒョウキ</t>
    </rPh>
    <rPh sb="32" eb="34">
      <t>イッチ</t>
    </rPh>
    <rPh sb="42" eb="43">
      <t>タト</t>
    </rPh>
    <rPh sb="45" eb="48">
      <t>ショウスウテン</t>
    </rPh>
    <rPh sb="48" eb="50">
      <t>イカ</t>
    </rPh>
    <rPh sb="50" eb="51">
      <t>ダイ</t>
    </rPh>
    <rPh sb="52" eb="53">
      <t>イ</t>
    </rPh>
    <rPh sb="55" eb="57">
      <t>ヒョウキ</t>
    </rPh>
    <rPh sb="59" eb="61">
      <t>バアイ</t>
    </rPh>
    <rPh sb="62" eb="63">
      <t>ダイ</t>
    </rPh>
    <rPh sb="64" eb="65">
      <t>イ</t>
    </rPh>
    <rPh sb="65" eb="67">
      <t>イカ</t>
    </rPh>
    <rPh sb="68" eb="69">
      <t>キ</t>
    </rPh>
    <rPh sb="70" eb="71">
      <t>ス</t>
    </rPh>
    <rPh sb="80" eb="82">
      <t>シンセイ</t>
    </rPh>
    <rPh sb="82" eb="83">
      <t>ブン</t>
    </rPh>
    <rPh sb="90" eb="91">
      <t>ショウ</t>
    </rPh>
    <rPh sb="93" eb="94">
      <t>ダイ</t>
    </rPh>
    <rPh sb="98" eb="99">
      <t>キ</t>
    </rPh>
    <rPh sb="100" eb="101">
      <t>ス</t>
    </rPh>
    <rPh sb="108" eb="111">
      <t>ニホンエン</t>
    </rPh>
    <rPh sb="112" eb="114">
      <t>ケイジョウ</t>
    </rPh>
    <rPh sb="116" eb="117">
      <t>サイ</t>
    </rPh>
    <rPh sb="118" eb="121">
      <t>ショウスウテン</t>
    </rPh>
    <rPh sb="121" eb="123">
      <t>イカ</t>
    </rPh>
    <rPh sb="124" eb="126">
      <t>スウジ</t>
    </rPh>
    <rPh sb="127" eb="129">
      <t>ハッセイ</t>
    </rPh>
    <rPh sb="131" eb="133">
      <t>バアイ</t>
    </rPh>
    <rPh sb="134" eb="135">
      <t>キ</t>
    </rPh>
    <rPh sb="136" eb="137">
      <t>ス</t>
    </rPh>
    <phoneticPr fontId="1"/>
  </si>
  <si>
    <t>③　邦貨換算レートを入力する際、小数点以下は、USドルは最大3桁まで、その他の通貨は最大5桁までとし、それ以下を切り捨ててください。</t>
    <rPh sb="16" eb="17">
      <t>ショウ</t>
    </rPh>
    <rPh sb="53" eb="55">
      <t>イカ</t>
    </rPh>
    <rPh sb="56" eb="57">
      <t>キ</t>
    </rPh>
    <rPh sb="58" eb="59">
      <t>ス</t>
    </rPh>
    <phoneticPr fontId="1"/>
  </si>
  <si>
    <t>各項目の人件費で申請する人員のみ積算してください。</t>
    <rPh sb="0" eb="1">
      <t>カク</t>
    </rPh>
    <rPh sb="1" eb="3">
      <t>コウモク</t>
    </rPh>
    <rPh sb="4" eb="7">
      <t>ジンケンヒ</t>
    </rPh>
    <rPh sb="8" eb="10">
      <t>シンセイ</t>
    </rPh>
    <rPh sb="12" eb="14">
      <t>ジンイン</t>
    </rPh>
    <rPh sb="16" eb="18">
      <t>セキサン</t>
    </rPh>
    <phoneticPr fontId="1"/>
  </si>
  <si>
    <t>別表１；１　現地事業経費（１）直接事業費</t>
    <rPh sb="0" eb="2">
      <t>ベッピョウ</t>
    </rPh>
    <rPh sb="6" eb="8">
      <t>ゲンチ</t>
    </rPh>
    <rPh sb="8" eb="10">
      <t>ジギョウ</t>
    </rPh>
    <rPh sb="10" eb="12">
      <t>ケイヒ</t>
    </rPh>
    <rPh sb="15" eb="17">
      <t>チョクセツ</t>
    </rPh>
    <rPh sb="17" eb="20">
      <t>ジギョウヒ</t>
    </rPh>
    <phoneticPr fontId="8"/>
  </si>
  <si>
    <t>ア　資機材等購入費</t>
    <phoneticPr fontId="8"/>
  </si>
  <si>
    <t>別表2；１　現地事業経費（１）直接事業費</t>
    <rPh sb="0" eb="2">
      <t>ベッピョウ</t>
    </rPh>
    <rPh sb="6" eb="8">
      <t>ゲンチ</t>
    </rPh>
    <rPh sb="8" eb="10">
      <t>ジギョウ</t>
    </rPh>
    <rPh sb="10" eb="12">
      <t>ケイヒ</t>
    </rPh>
    <rPh sb="16" eb="17">
      <t>セツ</t>
    </rPh>
    <rPh sb="17" eb="20">
      <t>ジギョウヒ</t>
    </rPh>
    <phoneticPr fontId="8"/>
  </si>
  <si>
    <t>イ　ワークショップ等開催費</t>
    <phoneticPr fontId="8"/>
  </si>
  <si>
    <t>別表3；１　現地事業経費（１）直接事業費　ウ　専門家派遣費</t>
    <rPh sb="0" eb="2">
      <t>ベッピョウ</t>
    </rPh>
    <rPh sb="6" eb="8">
      <t>ゲンチ</t>
    </rPh>
    <rPh sb="8" eb="10">
      <t>ジギョウ</t>
    </rPh>
    <rPh sb="10" eb="12">
      <t>ケイヒ</t>
    </rPh>
    <rPh sb="16" eb="17">
      <t>セツ</t>
    </rPh>
    <rPh sb="17" eb="20">
      <t>ジギョウヒ</t>
    </rPh>
    <phoneticPr fontId="8"/>
  </si>
  <si>
    <t>（ア）専門家派遣旅費等</t>
    <phoneticPr fontId="8"/>
  </si>
  <si>
    <t>（イ）謝金</t>
    <phoneticPr fontId="8"/>
  </si>
  <si>
    <t>別表４；１　現地事業経費（１）直接事業費　エ　研修員招へい費</t>
    <rPh sb="0" eb="2">
      <t>ベッピョウ</t>
    </rPh>
    <rPh sb="6" eb="8">
      <t>ゲンチ</t>
    </rPh>
    <rPh sb="8" eb="10">
      <t>ジギョウ</t>
    </rPh>
    <rPh sb="10" eb="12">
      <t>ケイヒ</t>
    </rPh>
    <rPh sb="16" eb="17">
      <t>セツ</t>
    </rPh>
    <rPh sb="17" eb="20">
      <t>ジギョウヒ</t>
    </rPh>
    <rPh sb="23" eb="26">
      <t>ケンシュウイン</t>
    </rPh>
    <rPh sb="26" eb="27">
      <t>ショウ</t>
    </rPh>
    <rPh sb="29" eb="30">
      <t>ヒ</t>
    </rPh>
    <phoneticPr fontId="8"/>
  </si>
  <si>
    <t>(ア)研修員招へい旅費等</t>
    <phoneticPr fontId="8"/>
  </si>
  <si>
    <t>(イ)研修会開催費</t>
    <phoneticPr fontId="8"/>
  </si>
  <si>
    <t>別表5；１　現地事業経費（２）現地事業管理費・（３）情報収集費・（４）その他安全対策費</t>
    <rPh sb="0" eb="2">
      <t>ベッピョウ</t>
    </rPh>
    <rPh sb="6" eb="8">
      <t>ゲンチ</t>
    </rPh>
    <rPh sb="8" eb="10">
      <t>ジギョウ</t>
    </rPh>
    <rPh sb="10" eb="12">
      <t>ケイヒ</t>
    </rPh>
    <rPh sb="15" eb="17">
      <t>ゲンチ</t>
    </rPh>
    <rPh sb="17" eb="19">
      <t>ジギョウ</t>
    </rPh>
    <rPh sb="19" eb="22">
      <t>カンリヒ</t>
    </rPh>
    <phoneticPr fontId="8"/>
  </si>
  <si>
    <t>ウ　現地事務所借料等</t>
    <phoneticPr fontId="8"/>
  </si>
  <si>
    <t>（ア）現地事務所借料</t>
    <phoneticPr fontId="8"/>
  </si>
  <si>
    <t>（イ）現地事務所光熱費</t>
    <phoneticPr fontId="8"/>
  </si>
  <si>
    <t>エ　現地移動費</t>
    <phoneticPr fontId="8"/>
  </si>
  <si>
    <t>（ア）車両購入費・借料</t>
    <phoneticPr fontId="8"/>
  </si>
  <si>
    <t>（イ）車両維持費</t>
    <phoneticPr fontId="8"/>
  </si>
  <si>
    <t>（ウ）現地出張費</t>
    <phoneticPr fontId="8"/>
  </si>
  <si>
    <t>オ　会議費</t>
    <phoneticPr fontId="8"/>
  </si>
  <si>
    <t>カ　通信費</t>
    <phoneticPr fontId="8"/>
  </si>
  <si>
    <t>（ア）固定回線使用料</t>
    <phoneticPr fontId="8"/>
  </si>
  <si>
    <t>（エ）銀行手数料</t>
    <phoneticPr fontId="8"/>
  </si>
  <si>
    <t>別表6；２　現地事業後方支援経費（１）現地事業後方支援管理費・（２）その他安全対策費・４　外部監査経費</t>
    <rPh sb="0" eb="2">
      <t>ベッピョウ</t>
    </rPh>
    <rPh sb="6" eb="8">
      <t>ゲンチ</t>
    </rPh>
    <rPh sb="8" eb="10">
      <t>ジギョウ</t>
    </rPh>
    <rPh sb="10" eb="12">
      <t>コウホウ</t>
    </rPh>
    <rPh sb="12" eb="14">
      <t>シエン</t>
    </rPh>
    <rPh sb="14" eb="16">
      <t>ケイヒ</t>
    </rPh>
    <rPh sb="19" eb="21">
      <t>ゲンチ</t>
    </rPh>
    <rPh sb="21" eb="23">
      <t>ジギョウ</t>
    </rPh>
    <rPh sb="23" eb="25">
      <t>コウホウ</t>
    </rPh>
    <rPh sb="25" eb="27">
      <t>シエン</t>
    </rPh>
    <rPh sb="27" eb="30">
      <t>カンリヒ</t>
    </rPh>
    <phoneticPr fontId="8"/>
  </si>
  <si>
    <t>４　外部調査費</t>
    <rPh sb="4" eb="6">
      <t>チョウサ</t>
    </rPh>
    <phoneticPr fontId="8"/>
  </si>
  <si>
    <t>ウ 会議費</t>
    <phoneticPr fontId="8"/>
  </si>
  <si>
    <t>エ 通信費</t>
    <rPh sb="2" eb="4">
      <t>ツウシン</t>
    </rPh>
    <rPh sb="4" eb="5">
      <t>ヒ</t>
    </rPh>
    <phoneticPr fontId="1"/>
  </si>
  <si>
    <t>オ 事業資料作成費</t>
    <rPh sb="2" eb="4">
      <t>ジギョウ</t>
    </rPh>
    <rPh sb="4" eb="6">
      <t>シリョウ</t>
    </rPh>
    <rPh sb="6" eb="9">
      <t>サクセイヒ</t>
    </rPh>
    <phoneticPr fontId="1"/>
  </si>
  <si>
    <t>カ 事務用品購入費</t>
    <rPh sb="2" eb="4">
      <t>ジム</t>
    </rPh>
    <rPh sb="4" eb="6">
      <t>ヨウヒン</t>
    </rPh>
    <rPh sb="6" eb="8">
      <t>コウニュウ</t>
    </rPh>
    <rPh sb="8" eb="9">
      <t>ヒ</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</si>
</sst>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4">
    <numFmt numFmtId="176" formatCode="&quot;¥&quot;#,##0_);[Red]\(&quot;¥&quot;#,##0\)"/>
    <numFmt numFmtId="177" formatCode="#,##0_ "/>
    <numFmt numFmtId="178" formatCode="#,##0.00_ "/>
    <numFmt numFmtId="179" formatCode="#,##0&quot;円&quot;"/>
    <numFmt numFmtId="180" formatCode="#,##0.00_);[Red]\(#,##0.00\)"/>
    <numFmt numFmtId="181" formatCode="0.00_ "/>
    <numFmt numFmtId="182" formatCode="0_);[Red]\(0\)"/>
    <numFmt numFmtId="183" formatCode="#,##0_);[Red]\(#,##0\)"/>
    <numFmt numFmtId="184" formatCode="0.00_);[Red]\(0.00\)"/>
    <numFmt numFmtId="185" formatCode="#,##0.00_ ;[Red]\-#,##0.00\ "/>
    <numFmt numFmtId="186" formatCode="#,##0.00000&quot;円&quot;"/>
    <numFmt numFmtId="187" formatCode="#,##0.000&quot;円&quot;"/>
    <numFmt numFmtId="188" formatCode="#,##0.0_ "/>
    <numFmt numFmtId="189" formatCode="0&quot;％&quot;"/>
  </numFmts>
  <fonts count="27" x14ac:knownFonts="1">
    <font>
      <sz val="11"/>
      <color theme="1"/>
      <name val="ＭＳ Ｐゴシック"/>
      <family val="3"/>
      <charset val="128"/>
      <scheme val="minor"/>
    </font>
    <font>
      <sz val="6"/>
      <name val="ＭＳ Ｐゴシック"/>
      <family val="3"/>
      <charset val="128"/>
    </font>
    <font>
      <sz val="10"/>
      <color theme="1"/>
      <name val="ＭＳ Ｐゴシック"/>
      <family val="3"/>
      <charset val="128"/>
      <scheme val="minor"/>
    </font>
    <font>
      <sz val="9"/>
      <color theme="1"/>
      <name val="ＭＳ Ｐゴシック"/>
      <family val="3"/>
      <charset val="128"/>
      <scheme val="minor"/>
    </font>
    <font>
      <sz val="6"/>
      <color theme="1"/>
      <name val="ＭＳ Ｐゴシック"/>
      <family val="3"/>
      <charset val="128"/>
      <scheme val="minor"/>
    </font>
    <font>
      <sz val="10"/>
      <color rgb="FFFF0000"/>
      <name val="ＭＳ Ｐゴシック"/>
      <family val="3"/>
      <charset val="128"/>
      <scheme val="minor"/>
    </font>
    <font>
      <u/>
      <sz val="11"/>
      <color theme="0" tint="-0.34998626667073579"/>
      <name val="ＭＳ Ｐゴシック"/>
      <family val="3"/>
      <charset val="128"/>
      <scheme val="minor"/>
    </font>
    <font>
      <sz val="9"/>
      <name val="ＭＳ Ｐゴシック"/>
      <family val="3"/>
      <charset val="128"/>
      <scheme val="minor"/>
    </font>
    <font>
      <sz val="6"/>
      <name val="ＭＳ Ｐゴシック"/>
      <family val="3"/>
      <charset val="128"/>
      <scheme val="minor"/>
    </font>
    <font>
      <sz val="14"/>
      <name val="ＭＳ 明朝"/>
      <family val="1"/>
      <charset val="128"/>
    </font>
    <font>
      <sz val="12"/>
      <name val="ＭＳ Ｐゴシック"/>
      <family val="3"/>
      <charset val="128"/>
    </font>
    <font>
      <sz val="7"/>
      <name val="ＭＳ 明朝"/>
      <family val="1"/>
      <charset val="128"/>
    </font>
    <font>
      <sz val="11"/>
      <color theme="1"/>
      <name val="ＭＳ Ｐゴシック"/>
      <family val="3"/>
      <charset val="128"/>
      <scheme val="minor"/>
    </font>
    <font>
      <u/>
      <sz val="11"/>
      <color theme="0"/>
      <name val="ＭＳ Ｐゴシック"/>
      <family val="3"/>
      <charset val="128"/>
      <scheme val="minor"/>
    </font>
    <font>
      <b/>
      <sz val="11"/>
      <color theme="1"/>
      <name val="ＭＳ Ｐゴシック"/>
      <family val="3"/>
      <charset val="128"/>
      <scheme val="minor"/>
    </font>
    <font>
      <sz val="8"/>
      <color theme="0" tint="-0.249977111117893"/>
      <name val="ＭＳ Ｐゴシック"/>
      <family val="3"/>
      <charset val="128"/>
      <scheme val="minor"/>
    </font>
    <font>
      <sz val="11"/>
      <color theme="0" tint="-0.249977111117893"/>
      <name val="ＭＳ Ｐゴシック"/>
      <family val="3"/>
      <charset val="128"/>
      <scheme val="minor"/>
    </font>
    <font>
      <u/>
      <sz val="10"/>
      <color theme="0" tint="-0.499984740745262"/>
      <name val="ＭＳ Ｐゴシック"/>
      <family val="3"/>
      <charset val="128"/>
      <scheme val="minor"/>
    </font>
    <font>
      <sz val="10"/>
      <color theme="0" tint="-0.499984740745262"/>
      <name val="ＭＳ Ｐゴシック"/>
      <family val="3"/>
      <charset val="128"/>
      <scheme val="minor"/>
    </font>
    <font>
      <strike/>
      <sz val="9"/>
      <color theme="1"/>
      <name val="ＭＳ Ｐゴシック"/>
      <family val="3"/>
      <charset val="128"/>
      <scheme val="minor"/>
    </font>
    <font>
      <sz val="10"/>
      <name val="ＭＳ Ｐゴシック"/>
      <family val="3"/>
      <charset val="128"/>
      <scheme val="minor"/>
    </font>
    <font>
      <sz val="11"/>
      <color theme="0" tint="-0.34998626667073579"/>
      <name val="ＭＳ Ｐゴシック"/>
      <family val="3"/>
      <charset val="128"/>
      <scheme val="minor"/>
    </font>
    <font>
      <sz val="11"/>
      <color theme="0" tint="-0.499984740745262"/>
      <name val="ＭＳ Ｐゴシック"/>
      <family val="3"/>
      <charset val="128"/>
      <scheme val="minor"/>
    </font>
    <font>
      <sz val="9"/>
      <color theme="0" tint="-0.499984740745262"/>
      <name val="ＭＳ Ｐゴシック"/>
      <family val="3"/>
      <charset val="128"/>
      <scheme val="minor"/>
    </font>
    <font>
      <b/>
      <sz val="10"/>
      <color theme="1"/>
      <name val="ＭＳ Ｐゴシック"/>
      <family val="3"/>
      <charset val="128"/>
      <scheme val="minor"/>
    </font>
    <font>
      <b/>
      <sz val="8"/>
      <color rgb="FF000000"/>
      <name val="ＭＳ Ｐゴシック"/>
      <family val="2"/>
      <charset val="128"/>
    </font>
    <font>
      <sz val="8"/>
      <color rgb="FF000000"/>
      <name val="ＭＳ Ｐゴシック"/>
      <family val="2"/>
      <charset val="128"/>
    </font>
  </fonts>
  <fills count="7">
    <fill>
      <patternFill patternType="none"/>
    </fill>
    <fill>
      <patternFill patternType="gray125"/>
    </fill>
    <fill>
      <patternFill patternType="solid">
        <fgColor rgb="FFFFFF00"/>
        <bgColor indexed="64"/>
      </patternFill>
    </fill>
    <fill>
      <patternFill patternType="solid">
        <fgColor theme="4" tint="0.79998168889431442"/>
        <bgColor indexed="64"/>
      </patternFill>
    </fill>
    <fill>
      <patternFill patternType="solid">
        <fgColor rgb="FF92D050"/>
        <bgColor indexed="64"/>
      </patternFill>
    </fill>
    <fill>
      <patternFill patternType="solid">
        <fgColor theme="0"/>
        <bgColor indexed="64"/>
      </patternFill>
    </fill>
    <fill>
      <patternFill patternType="solid">
        <fgColor rgb="FFCCFF33"/>
        <bgColor indexed="64"/>
      </patternFill>
    </fill>
  </fills>
  <borders count="75">
    <border>
      <left/>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thin">
        <color indexed="64"/>
      </top>
      <bottom/>
      <diagonal/>
    </border>
    <border>
      <left/>
      <right/>
      <top style="thin">
        <color indexed="64"/>
      </top>
      <bottom style="thin">
        <color indexed="64"/>
      </bottom>
      <diagonal/>
    </border>
    <border diagonalUp="1">
      <left style="thin">
        <color indexed="64"/>
      </left>
      <right/>
      <top style="thin">
        <color indexed="64"/>
      </top>
      <bottom style="thin">
        <color indexed="64"/>
      </bottom>
      <diagonal style="thin">
        <color indexed="64"/>
      </diagonal>
    </border>
    <border>
      <left/>
      <right style="thin">
        <color indexed="64"/>
      </right>
      <top style="dashed">
        <color indexed="64"/>
      </top>
      <bottom/>
      <diagonal/>
    </border>
    <border>
      <left/>
      <right style="thin">
        <color indexed="64"/>
      </right>
      <top/>
      <bottom style="dashed">
        <color indexed="64"/>
      </bottom>
      <diagonal/>
    </border>
    <border diagonalUp="1">
      <left style="thin">
        <color indexed="64"/>
      </left>
      <right style="thin">
        <color indexed="64"/>
      </right>
      <top style="thin">
        <color indexed="64"/>
      </top>
      <bottom style="thin">
        <color indexed="64"/>
      </bottom>
      <diagonal style="thin">
        <color theme="1"/>
      </diagonal>
    </border>
    <border>
      <left style="thin">
        <color indexed="64"/>
      </left>
      <right style="thin">
        <color indexed="64"/>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style="double">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right style="thin">
        <color indexed="64"/>
      </right>
      <top/>
      <bottom style="dotted">
        <color indexed="64"/>
      </bottom>
      <diagonal/>
    </border>
    <border>
      <left/>
      <right/>
      <top style="thin">
        <color indexed="64"/>
      </top>
      <bottom style="dotted">
        <color indexed="64"/>
      </bottom>
      <diagonal/>
    </border>
    <border>
      <left/>
      <right/>
      <top style="dotted">
        <color indexed="64"/>
      </top>
      <bottom style="dotted">
        <color indexed="64"/>
      </bottom>
      <diagonal/>
    </border>
    <border>
      <left/>
      <right/>
      <top style="dotted">
        <color indexed="64"/>
      </top>
      <bottom style="thin">
        <color indexed="64"/>
      </bottom>
      <diagonal/>
    </border>
    <border>
      <left/>
      <right/>
      <top/>
      <bottom style="dotted">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dotted">
        <color indexed="64"/>
      </top>
      <bottom style="dashed">
        <color indexed="64"/>
      </bottom>
      <diagonal/>
    </border>
    <border>
      <left style="thin">
        <color indexed="64"/>
      </left>
      <right style="thin">
        <color indexed="64"/>
      </right>
      <top/>
      <bottom style="dotted">
        <color indexed="64"/>
      </bottom>
      <diagonal/>
    </border>
    <border>
      <left/>
      <right style="thin">
        <color indexed="64"/>
      </right>
      <top style="dotted">
        <color indexed="64"/>
      </top>
      <bottom style="dashed">
        <color indexed="64"/>
      </bottom>
      <diagonal/>
    </border>
    <border>
      <left/>
      <right/>
      <top style="dashed">
        <color indexed="64"/>
      </top>
      <bottom/>
      <diagonal/>
    </border>
    <border>
      <left/>
      <right/>
      <top/>
      <bottom style="dashed">
        <color indexed="64"/>
      </bottom>
      <diagonal/>
    </border>
    <border>
      <left style="dashed">
        <color indexed="64"/>
      </left>
      <right style="thin">
        <color indexed="64"/>
      </right>
      <top style="dashed">
        <color indexed="64"/>
      </top>
      <bottom style="dotted">
        <color indexed="64"/>
      </bottom>
      <diagonal/>
    </border>
    <border>
      <left style="thin">
        <color indexed="64"/>
      </left>
      <right style="thin">
        <color indexed="64"/>
      </right>
      <top style="dashed">
        <color indexed="64"/>
      </top>
      <bottom style="dotted">
        <color indexed="64"/>
      </bottom>
      <diagonal/>
    </border>
    <border>
      <left/>
      <right style="thin">
        <color indexed="64"/>
      </right>
      <top style="dashed">
        <color indexed="64"/>
      </top>
      <bottom style="dotted">
        <color indexed="64"/>
      </bottom>
      <diagonal/>
    </border>
    <border>
      <left style="dashed">
        <color indexed="64"/>
      </left>
      <right style="thin">
        <color indexed="64"/>
      </right>
      <top style="dotted">
        <color indexed="64"/>
      </top>
      <bottom style="dotted">
        <color indexed="64"/>
      </bottom>
      <diagonal/>
    </border>
    <border>
      <left style="dashed">
        <color indexed="64"/>
      </left>
      <right style="thin">
        <color indexed="64"/>
      </right>
      <top style="dotted">
        <color indexed="64"/>
      </top>
      <bottom style="dashed">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double">
        <color indexed="64"/>
      </bottom>
      <diagonal/>
    </border>
    <border>
      <left style="medium">
        <color indexed="64"/>
      </left>
      <right/>
      <top/>
      <bottom style="thin">
        <color indexed="64"/>
      </bottom>
      <diagonal/>
    </border>
    <border>
      <left/>
      <right/>
      <top style="medium">
        <color indexed="64"/>
      </top>
      <bottom/>
      <diagonal/>
    </border>
    <border>
      <left style="medium">
        <color indexed="64"/>
      </left>
      <right/>
      <top style="thin">
        <color indexed="64"/>
      </top>
      <bottom/>
      <diagonal/>
    </border>
    <border>
      <left style="thin">
        <color indexed="64"/>
      </left>
      <right style="thin">
        <color indexed="64"/>
      </right>
      <top/>
      <bottom style="dashed">
        <color indexed="64"/>
      </bottom>
      <diagonal/>
    </border>
  </borders>
  <cellStyleXfs count="4">
    <xf numFmtId="0" fontId="0" fillId="0" borderId="0">
      <alignment vertical="center"/>
    </xf>
    <xf numFmtId="0" fontId="9" fillId="0" borderId="0">
      <alignment vertical="center"/>
    </xf>
    <xf numFmtId="38" fontId="12" fillId="0" borderId="0" applyFont="0" applyFill="0" applyBorder="0" applyAlignment="0" applyProtection="0">
      <alignment vertical="center"/>
    </xf>
    <xf numFmtId="176" fontId="12" fillId="0" borderId="0" applyFont="0" applyFill="0" applyBorder="0" applyAlignment="0" applyProtection="0">
      <alignment vertical="center"/>
    </xf>
  </cellStyleXfs>
  <cellXfs count="543">
    <xf numFmtId="0" fontId="0" fillId="0" borderId="0" xfId="0">
      <alignment vertical="center"/>
    </xf>
    <xf numFmtId="0" fontId="2" fillId="0" borderId="0" xfId="0" applyFont="1">
      <alignment vertical="center"/>
    </xf>
    <xf numFmtId="0" fontId="3" fillId="0" borderId="1" xfId="0" applyFont="1" applyBorder="1" applyAlignment="1">
      <alignment vertical="top"/>
    </xf>
    <xf numFmtId="0" fontId="3" fillId="0" borderId="2" xfId="0" applyFont="1" applyBorder="1" applyAlignment="1">
      <alignment vertical="top"/>
    </xf>
    <xf numFmtId="0" fontId="3" fillId="0" borderId="3" xfId="0" applyFont="1" applyBorder="1" applyAlignment="1">
      <alignment vertical="top"/>
    </xf>
    <xf numFmtId="0" fontId="3" fillId="0" borderId="3" xfId="0" applyFont="1" applyFill="1" applyBorder="1" applyAlignment="1">
      <alignment vertical="top"/>
    </xf>
    <xf numFmtId="0" fontId="3" fillId="0" borderId="0" xfId="0" applyFont="1" applyAlignment="1">
      <alignment vertical="top"/>
    </xf>
    <xf numFmtId="0" fontId="3" fillId="0" borderId="5" xfId="0" applyFont="1" applyBorder="1" applyAlignment="1">
      <alignment vertical="top"/>
    </xf>
    <xf numFmtId="0" fontId="3" fillId="0" borderId="6" xfId="0" applyFont="1" applyBorder="1" applyAlignment="1">
      <alignment vertical="top"/>
    </xf>
    <xf numFmtId="0" fontId="3" fillId="0" borderId="7" xfId="0" applyFont="1" applyBorder="1" applyAlignment="1">
      <alignment vertical="top"/>
    </xf>
    <xf numFmtId="0" fontId="0" fillId="0" borderId="0" xfId="0" applyAlignment="1">
      <alignment horizontal="center" vertical="center"/>
    </xf>
    <xf numFmtId="177" fontId="2" fillId="0" borderId="0" xfId="0" applyNumberFormat="1" applyFont="1">
      <alignment vertical="center"/>
    </xf>
    <xf numFmtId="177" fontId="3" fillId="0" borderId="8" xfId="0" applyNumberFormat="1" applyFont="1" applyBorder="1" applyAlignment="1">
      <alignment vertical="top"/>
    </xf>
    <xf numFmtId="177" fontId="3" fillId="0" borderId="9" xfId="0" applyNumberFormat="1" applyFont="1" applyBorder="1" applyAlignment="1">
      <alignment vertical="top"/>
    </xf>
    <xf numFmtId="177" fontId="3" fillId="0" borderId="10" xfId="0" applyNumberFormat="1" applyFont="1" applyBorder="1">
      <alignment vertical="center"/>
    </xf>
    <xf numFmtId="177" fontId="0" fillId="0" borderId="0" xfId="0" applyNumberFormat="1">
      <alignment vertical="center"/>
    </xf>
    <xf numFmtId="0" fontId="3" fillId="0" borderId="13" xfId="0" applyFont="1" applyBorder="1" applyAlignment="1">
      <alignment vertical="top"/>
    </xf>
    <xf numFmtId="0" fontId="2" fillId="0" borderId="0" xfId="0" applyFont="1" applyAlignment="1">
      <alignment horizontal="center" vertical="center"/>
    </xf>
    <xf numFmtId="177" fontId="3" fillId="0" borderId="14" xfId="0" applyNumberFormat="1" applyFont="1" applyBorder="1">
      <alignment vertical="center"/>
    </xf>
    <xf numFmtId="0" fontId="3" fillId="0" borderId="8" xfId="0" applyFont="1" applyBorder="1" applyAlignment="1">
      <alignment vertical="center"/>
    </xf>
    <xf numFmtId="0" fontId="3" fillId="0" borderId="0" xfId="0" applyFont="1" applyBorder="1" applyAlignment="1">
      <alignment vertical="top"/>
    </xf>
    <xf numFmtId="177" fontId="3" fillId="0" borderId="15" xfId="0" applyNumberFormat="1" applyFont="1" applyBorder="1" applyAlignment="1">
      <alignment vertical="top"/>
    </xf>
    <xf numFmtId="0" fontId="3" fillId="0" borderId="15" xfId="0" applyFont="1" applyFill="1" applyBorder="1" applyAlignment="1">
      <alignment vertical="top"/>
    </xf>
    <xf numFmtId="0" fontId="3" fillId="0" borderId="16" xfId="0" applyFont="1" applyBorder="1" applyAlignment="1">
      <alignment vertical="top"/>
    </xf>
    <xf numFmtId="0" fontId="3" fillId="0" borderId="15" xfId="0" applyFont="1" applyFill="1" applyBorder="1" applyAlignment="1">
      <alignment vertical="top" wrapText="1"/>
    </xf>
    <xf numFmtId="177" fontId="3" fillId="0" borderId="10" xfId="0" applyNumberFormat="1" applyFont="1" applyBorder="1" applyAlignment="1">
      <alignment horizontal="center" vertical="center"/>
    </xf>
    <xf numFmtId="180" fontId="3" fillId="0" borderId="10" xfId="0" applyNumberFormat="1" applyFont="1" applyBorder="1">
      <alignment vertical="center"/>
    </xf>
    <xf numFmtId="177" fontId="3" fillId="0" borderId="7" xfId="0" applyNumberFormat="1" applyFont="1" applyBorder="1" applyAlignment="1">
      <alignment horizontal="center" vertical="center"/>
    </xf>
    <xf numFmtId="177" fontId="3" fillId="0" borderId="9" xfId="0" applyNumberFormat="1" applyFont="1" applyBorder="1" applyAlignment="1">
      <alignment horizontal="center" vertical="center"/>
    </xf>
    <xf numFmtId="177" fontId="3" fillId="0" borderId="9" xfId="0" applyNumberFormat="1" applyFont="1" applyBorder="1" applyAlignment="1">
      <alignment horizontal="center" vertical="center" wrapText="1"/>
    </xf>
    <xf numFmtId="0" fontId="3" fillId="0" borderId="23" xfId="0" applyFont="1" applyBorder="1" applyAlignment="1">
      <alignment vertical="top"/>
    </xf>
    <xf numFmtId="0" fontId="3" fillId="0" borderId="27" xfId="0" applyFont="1" applyBorder="1" applyAlignment="1">
      <alignment vertical="top"/>
    </xf>
    <xf numFmtId="178" fontId="3" fillId="3" borderId="24" xfId="0" applyNumberFormat="1" applyFont="1" applyFill="1" applyBorder="1" applyAlignment="1">
      <alignment horizontal="right" vertical="center"/>
    </xf>
    <xf numFmtId="178" fontId="3" fillId="3" borderId="26" xfId="0" applyNumberFormat="1" applyFont="1" applyFill="1" applyBorder="1" applyAlignment="1">
      <alignment horizontal="right" vertical="center"/>
    </xf>
    <xf numFmtId="180" fontId="3" fillId="3" borderId="24" xfId="0" applyNumberFormat="1" applyFont="1" applyFill="1" applyBorder="1" applyAlignment="1">
      <alignment vertical="top"/>
    </xf>
    <xf numFmtId="178" fontId="3" fillId="3" borderId="24" xfId="0" applyNumberFormat="1" applyFont="1" applyFill="1" applyBorder="1" applyAlignment="1">
      <alignment vertical="top"/>
    </xf>
    <xf numFmtId="178" fontId="3" fillId="3" borderId="26" xfId="0" applyNumberFormat="1" applyFont="1" applyFill="1" applyBorder="1" applyAlignment="1">
      <alignment vertical="top"/>
    </xf>
    <xf numFmtId="178" fontId="3" fillId="3" borderId="28" xfId="0" applyNumberFormat="1" applyFont="1" applyFill="1" applyBorder="1" applyAlignment="1">
      <alignment vertical="top"/>
    </xf>
    <xf numFmtId="178" fontId="3" fillId="3" borderId="23" xfId="0" applyNumberFormat="1" applyFont="1" applyFill="1" applyBorder="1" applyAlignment="1">
      <alignment horizontal="right" vertical="center"/>
    </xf>
    <xf numFmtId="178" fontId="3" fillId="3" borderId="27" xfId="0" applyNumberFormat="1" applyFont="1" applyFill="1" applyBorder="1" applyAlignment="1">
      <alignment horizontal="right" vertical="center"/>
    </xf>
    <xf numFmtId="178" fontId="3" fillId="0" borderId="10" xfId="0" applyNumberFormat="1" applyFont="1" applyBorder="1">
      <alignment vertical="center"/>
    </xf>
    <xf numFmtId="0" fontId="2" fillId="0" borderId="0" xfId="0" applyFont="1" applyBorder="1" applyAlignment="1">
      <alignment vertical="center"/>
    </xf>
    <xf numFmtId="179" fontId="3" fillId="3" borderId="10" xfId="0" applyNumberFormat="1" applyFont="1" applyFill="1" applyBorder="1" applyAlignment="1">
      <alignment vertical="center"/>
    </xf>
    <xf numFmtId="0" fontId="6" fillId="0" borderId="13" xfId="0" applyFont="1" applyBorder="1" applyAlignment="1">
      <alignment vertical="center"/>
    </xf>
    <xf numFmtId="0" fontId="4" fillId="0" borderId="1" xfId="0" applyFont="1" applyBorder="1" applyAlignment="1">
      <alignment horizontal="left" vertical="top" wrapText="1"/>
    </xf>
    <xf numFmtId="179" fontId="7" fillId="3" borderId="23" xfId="0" applyNumberFormat="1" applyFont="1" applyFill="1" applyBorder="1" applyAlignment="1">
      <alignment vertical="center" wrapText="1"/>
    </xf>
    <xf numFmtId="179" fontId="7" fillId="3" borderId="25" xfId="0" applyNumberFormat="1" applyFont="1" applyFill="1" applyBorder="1" applyAlignment="1">
      <alignment vertical="center" wrapText="1"/>
    </xf>
    <xf numFmtId="179" fontId="7" fillId="3" borderId="14" xfId="0" applyNumberFormat="1" applyFont="1" applyFill="1" applyBorder="1" applyAlignment="1">
      <alignment vertical="center" wrapText="1"/>
    </xf>
    <xf numFmtId="179" fontId="7" fillId="3" borderId="10" xfId="0" applyNumberFormat="1" applyFont="1" applyFill="1" applyBorder="1" applyAlignment="1">
      <alignment vertical="center" wrapText="1"/>
    </xf>
    <xf numFmtId="178" fontId="3" fillId="0" borderId="24" xfId="0" applyNumberFormat="1" applyFont="1" applyFill="1" applyBorder="1" applyAlignment="1">
      <alignment vertical="top"/>
    </xf>
    <xf numFmtId="0" fontId="3" fillId="4" borderId="14" xfId="0" applyFont="1" applyFill="1" applyBorder="1" applyAlignment="1">
      <alignment horizontal="left" vertical="top"/>
    </xf>
    <xf numFmtId="0" fontId="3" fillId="4" borderId="10" xfId="0" applyFont="1" applyFill="1" applyBorder="1" applyAlignment="1">
      <alignment horizontal="center" vertical="center"/>
    </xf>
    <xf numFmtId="0" fontId="3" fillId="4" borderId="10" xfId="0" applyFont="1" applyFill="1" applyBorder="1" applyAlignment="1">
      <alignment horizontal="left" vertical="top"/>
    </xf>
    <xf numFmtId="0" fontId="3" fillId="4" borderId="1" xfId="0" applyFont="1" applyFill="1" applyBorder="1" applyAlignment="1">
      <alignment vertical="top"/>
    </xf>
    <xf numFmtId="0" fontId="3" fillId="4" borderId="8" xfId="0" applyFont="1" applyFill="1" applyBorder="1" applyAlignment="1">
      <alignment horizontal="center" vertical="center"/>
    </xf>
    <xf numFmtId="179" fontId="7" fillId="4" borderId="10" xfId="0" applyNumberFormat="1" applyFont="1" applyFill="1" applyBorder="1" applyAlignment="1">
      <alignment vertical="center" wrapText="1"/>
    </xf>
    <xf numFmtId="179" fontId="3" fillId="4" borderId="14" xfId="0" applyNumberFormat="1" applyFont="1" applyFill="1" applyBorder="1" applyAlignment="1">
      <alignment vertical="center" wrapText="1"/>
    </xf>
    <xf numFmtId="179" fontId="3" fillId="4" borderId="10" xfId="0" applyNumberFormat="1" applyFont="1" applyFill="1" applyBorder="1" applyAlignment="1">
      <alignment vertical="center" wrapText="1"/>
    </xf>
    <xf numFmtId="179" fontId="3" fillId="4" borderId="4" xfId="0" applyNumberFormat="1" applyFont="1" applyFill="1" applyBorder="1" applyAlignment="1">
      <alignment vertical="center" wrapText="1"/>
    </xf>
    <xf numFmtId="0" fontId="3" fillId="4" borderId="14" xfId="0" applyFont="1" applyFill="1" applyBorder="1" applyAlignment="1">
      <alignment vertical="top"/>
    </xf>
    <xf numFmtId="178" fontId="3" fillId="4" borderId="9" xfId="0" applyNumberFormat="1" applyFont="1" applyFill="1" applyBorder="1" applyAlignment="1">
      <alignment vertical="top"/>
    </xf>
    <xf numFmtId="180" fontId="3" fillId="4" borderId="9" xfId="0" applyNumberFormat="1" applyFont="1" applyFill="1" applyBorder="1" applyAlignment="1">
      <alignment vertical="top"/>
    </xf>
    <xf numFmtId="177" fontId="3" fillId="4" borderId="9" xfId="0" applyNumberFormat="1" applyFont="1" applyFill="1" applyBorder="1" applyAlignment="1">
      <alignment vertical="top"/>
    </xf>
    <xf numFmtId="178" fontId="3" fillId="4" borderId="14" xfId="0" applyNumberFormat="1" applyFont="1" applyFill="1" applyBorder="1" applyAlignment="1">
      <alignment horizontal="right" vertical="center"/>
    </xf>
    <xf numFmtId="177" fontId="3" fillId="4" borderId="22" xfId="0" applyNumberFormat="1" applyFont="1" applyFill="1" applyBorder="1" applyAlignment="1">
      <alignment horizontal="right" vertical="center"/>
    </xf>
    <xf numFmtId="0" fontId="3" fillId="4" borderId="14" xfId="0" applyFont="1" applyFill="1" applyBorder="1" applyAlignment="1">
      <alignment horizontal="center" vertical="center"/>
    </xf>
    <xf numFmtId="0" fontId="3" fillId="4" borderId="10" xfId="0" applyFont="1" applyFill="1" applyBorder="1" applyAlignment="1">
      <alignment vertical="top"/>
    </xf>
    <xf numFmtId="178" fontId="3" fillId="4" borderId="10" xfId="0" applyNumberFormat="1" applyFont="1" applyFill="1" applyBorder="1" applyAlignment="1">
      <alignment horizontal="right" vertical="center"/>
    </xf>
    <xf numFmtId="178" fontId="3" fillId="4" borderId="10" xfId="0" applyNumberFormat="1" applyFont="1" applyFill="1" applyBorder="1" applyAlignment="1">
      <alignment vertical="top"/>
    </xf>
    <xf numFmtId="180" fontId="3" fillId="4" borderId="10" xfId="0" applyNumberFormat="1" applyFont="1" applyFill="1" applyBorder="1" applyAlignment="1">
      <alignment vertical="top"/>
    </xf>
    <xf numFmtId="179" fontId="7" fillId="4" borderId="14" xfId="0" applyNumberFormat="1" applyFont="1" applyFill="1" applyBorder="1" applyAlignment="1">
      <alignment vertical="center" wrapText="1"/>
    </xf>
    <xf numFmtId="0" fontId="3" fillId="4" borderId="1" xfId="0" applyFont="1" applyFill="1" applyBorder="1">
      <alignment vertical="center"/>
    </xf>
    <xf numFmtId="0" fontId="3" fillId="4" borderId="4" xfId="0" applyFont="1" applyFill="1" applyBorder="1">
      <alignment vertical="center"/>
    </xf>
    <xf numFmtId="177" fontId="3" fillId="4" borderId="12" xfId="0" applyNumberFormat="1" applyFont="1" applyFill="1" applyBorder="1">
      <alignment vertical="center"/>
    </xf>
    <xf numFmtId="177" fontId="3" fillId="4" borderId="19" xfId="0" applyNumberFormat="1" applyFont="1" applyFill="1" applyBorder="1">
      <alignment vertical="center"/>
    </xf>
    <xf numFmtId="177" fontId="3" fillId="4" borderId="11" xfId="0" applyNumberFormat="1" applyFont="1" applyFill="1" applyBorder="1">
      <alignment vertical="center"/>
    </xf>
    <xf numFmtId="177" fontId="3" fillId="4" borderId="10" xfId="0" applyNumberFormat="1" applyFont="1" applyFill="1" applyBorder="1" applyAlignment="1">
      <alignment horizontal="right" vertical="center"/>
    </xf>
    <xf numFmtId="179" fontId="3" fillId="4" borderId="10" xfId="0" applyNumberFormat="1" applyFont="1" applyFill="1" applyBorder="1" applyAlignment="1">
      <alignment vertical="center"/>
    </xf>
    <xf numFmtId="0" fontId="10" fillId="0" borderId="0" xfId="1" applyFont="1">
      <alignment vertical="center"/>
    </xf>
    <xf numFmtId="177" fontId="3" fillId="0" borderId="24" xfId="0" applyNumberFormat="1" applyFont="1" applyFill="1" applyBorder="1" applyAlignment="1">
      <alignment vertical="top"/>
    </xf>
    <xf numFmtId="180" fontId="3" fillId="0" borderId="26" xfId="0" applyNumberFormat="1" applyFont="1" applyFill="1" applyBorder="1" applyAlignment="1">
      <alignment vertical="top"/>
    </xf>
    <xf numFmtId="178" fontId="3" fillId="0" borderId="26" xfId="0" applyNumberFormat="1" applyFont="1" applyFill="1" applyBorder="1" applyAlignment="1">
      <alignment vertical="top"/>
    </xf>
    <xf numFmtId="177" fontId="3" fillId="0" borderId="26" xfId="0" applyNumberFormat="1" applyFont="1" applyFill="1" applyBorder="1" applyAlignment="1">
      <alignment vertical="top"/>
    </xf>
    <xf numFmtId="0" fontId="3" fillId="0" borderId="25" xfId="0" applyFont="1" applyFill="1" applyBorder="1" applyAlignment="1">
      <alignment horizontal="left" vertical="top"/>
    </xf>
    <xf numFmtId="0" fontId="2" fillId="2" borderId="0" xfId="0" applyFont="1" applyFill="1" applyBorder="1" applyAlignment="1">
      <alignment vertical="center"/>
    </xf>
    <xf numFmtId="0" fontId="6" fillId="0" borderId="0" xfId="0" applyFont="1" applyBorder="1" applyAlignment="1">
      <alignment horizontal="center" vertical="center"/>
    </xf>
    <xf numFmtId="0" fontId="2" fillId="0" borderId="0" xfId="0" applyFont="1" applyBorder="1" applyAlignment="1">
      <alignment horizontal="center" vertical="center"/>
    </xf>
    <xf numFmtId="0" fontId="2" fillId="0" borderId="0" xfId="0" applyFont="1" applyBorder="1" applyAlignment="1">
      <alignment horizontal="left" vertical="center"/>
    </xf>
    <xf numFmtId="0" fontId="2" fillId="0" borderId="0" xfId="0" applyFont="1" applyBorder="1" applyAlignment="1">
      <alignment horizontal="right" vertical="center"/>
    </xf>
    <xf numFmtId="0" fontId="3" fillId="0" borderId="17" xfId="0" applyFont="1" applyBorder="1" applyAlignment="1">
      <alignment horizontal="left" vertical="top"/>
    </xf>
    <xf numFmtId="0" fontId="3" fillId="0" borderId="9" xfId="0" applyFont="1" applyBorder="1" applyAlignment="1">
      <alignment horizontal="left" vertical="top"/>
    </xf>
    <xf numFmtId="0" fontId="3" fillId="0" borderId="6" xfId="0" applyFont="1" applyBorder="1" applyAlignment="1">
      <alignment horizontal="left" vertical="top"/>
    </xf>
    <xf numFmtId="0" fontId="3" fillId="0" borderId="7" xfId="0" applyFont="1" applyBorder="1" applyAlignment="1">
      <alignment horizontal="left" vertical="top"/>
    </xf>
    <xf numFmtId="0" fontId="3" fillId="0" borderId="2" xfId="0" applyFont="1" applyBorder="1" applyAlignment="1">
      <alignment horizontal="left" vertical="top"/>
    </xf>
    <xf numFmtId="0" fontId="3" fillId="0" borderId="3" xfId="0" applyFont="1" applyBorder="1" applyAlignment="1">
      <alignment horizontal="left" vertical="top"/>
    </xf>
    <xf numFmtId="0" fontId="3" fillId="0" borderId="12" xfId="0" applyFont="1" applyBorder="1" applyAlignment="1">
      <alignment horizontal="center" vertical="center"/>
    </xf>
    <xf numFmtId="0" fontId="3" fillId="0" borderId="18" xfId="0" applyFont="1" applyBorder="1" applyAlignment="1">
      <alignment horizontal="center" vertical="center"/>
    </xf>
    <xf numFmtId="0" fontId="3" fillId="0" borderId="8" xfId="0" applyFont="1" applyBorder="1" applyAlignment="1">
      <alignment horizontal="center" vertical="center"/>
    </xf>
    <xf numFmtId="0" fontId="3" fillId="4" borderId="17" xfId="0" applyFont="1" applyFill="1" applyBorder="1" applyAlignment="1">
      <alignment horizontal="left" vertical="top"/>
    </xf>
    <xf numFmtId="0" fontId="3" fillId="4" borderId="5" xfId="0" applyFont="1" applyFill="1" applyBorder="1" applyAlignment="1">
      <alignment horizontal="left" vertical="top"/>
    </xf>
    <xf numFmtId="0" fontId="3" fillId="4" borderId="9" xfId="0" applyFont="1" applyFill="1" applyBorder="1" applyAlignment="1">
      <alignment horizontal="left" vertical="top"/>
    </xf>
    <xf numFmtId="0" fontId="3" fillId="4" borderId="6" xfId="0" applyFont="1" applyFill="1" applyBorder="1" applyAlignment="1">
      <alignment horizontal="left" vertical="top"/>
    </xf>
    <xf numFmtId="0" fontId="3" fillId="4" borderId="0" xfId="0" applyFont="1" applyFill="1" applyBorder="1" applyAlignment="1">
      <alignment horizontal="left" vertical="top"/>
    </xf>
    <xf numFmtId="0" fontId="3" fillId="4" borderId="7" xfId="0" applyFont="1" applyFill="1" applyBorder="1" applyAlignment="1">
      <alignment horizontal="left" vertical="top"/>
    </xf>
    <xf numFmtId="0" fontId="3" fillId="0" borderId="21" xfId="0" applyFont="1" applyBorder="1" applyAlignment="1">
      <alignment horizontal="left" vertical="top"/>
    </xf>
    <xf numFmtId="0" fontId="3" fillId="0" borderId="6" xfId="0" applyFont="1" applyBorder="1" applyAlignment="1">
      <alignment horizontal="center" vertical="top"/>
    </xf>
    <xf numFmtId="0" fontId="3" fillId="0" borderId="20" xfId="0" applyFont="1" applyBorder="1" applyAlignment="1">
      <alignment horizontal="left" vertical="top"/>
    </xf>
    <xf numFmtId="0" fontId="3" fillId="0" borderId="2" xfId="0" applyFont="1" applyBorder="1" applyAlignment="1">
      <alignment horizontal="center" vertical="top"/>
    </xf>
    <xf numFmtId="0" fontId="3" fillId="0" borderId="12" xfId="0" applyFont="1" applyBorder="1" applyAlignment="1">
      <alignment vertical="top"/>
    </xf>
    <xf numFmtId="0" fontId="3" fillId="0" borderId="8" xfId="0" applyFont="1" applyBorder="1" applyAlignment="1">
      <alignment vertical="top"/>
    </xf>
    <xf numFmtId="0" fontId="3" fillId="0" borderId="17" xfId="0" applyFont="1" applyFill="1" applyBorder="1" applyAlignment="1">
      <alignment vertical="top"/>
    </xf>
    <xf numFmtId="0" fontId="3" fillId="0" borderId="9" xfId="0" applyFont="1" applyFill="1" applyBorder="1" applyAlignment="1">
      <alignment vertical="top"/>
    </xf>
    <xf numFmtId="0" fontId="3" fillId="0" borderId="17" xfId="0" applyFont="1" applyBorder="1" applyAlignment="1">
      <alignment vertical="top"/>
    </xf>
    <xf numFmtId="0" fontId="3" fillId="0" borderId="9" xfId="0" applyFont="1" applyBorder="1" applyAlignment="1">
      <alignment vertical="top"/>
    </xf>
    <xf numFmtId="0" fontId="3" fillId="0" borderId="18" xfId="0" applyFont="1" applyBorder="1" applyAlignment="1">
      <alignment vertical="top"/>
    </xf>
    <xf numFmtId="0" fontId="0" fillId="0" borderId="5" xfId="0" applyFont="1" applyBorder="1" applyAlignment="1">
      <alignment vertical="top"/>
    </xf>
    <xf numFmtId="0" fontId="0" fillId="0" borderId="9" xfId="0" applyFont="1" applyBorder="1" applyAlignment="1">
      <alignment vertical="top"/>
    </xf>
    <xf numFmtId="0" fontId="5" fillId="0" borderId="0" xfId="0" applyFont="1" applyBorder="1" applyAlignment="1">
      <alignment horizontal="left" vertical="center"/>
    </xf>
    <xf numFmtId="0" fontId="3" fillId="4" borderId="17" xfId="0" applyFont="1" applyFill="1" applyBorder="1" applyAlignment="1">
      <alignment vertical="top"/>
    </xf>
    <xf numFmtId="0" fontId="3" fillId="4" borderId="5" xfId="0" applyFont="1" applyFill="1" applyBorder="1" applyAlignment="1">
      <alignment vertical="top"/>
    </xf>
    <xf numFmtId="0" fontId="3" fillId="4" borderId="9" xfId="0" applyFont="1" applyFill="1" applyBorder="1" applyAlignment="1">
      <alignment vertical="top"/>
    </xf>
    <xf numFmtId="0" fontId="3" fillId="4" borderId="6" xfId="0" applyFont="1" applyFill="1" applyBorder="1" applyAlignment="1">
      <alignment vertical="top"/>
    </xf>
    <xf numFmtId="0" fontId="3" fillId="4" borderId="0" xfId="0" applyFont="1" applyFill="1" applyBorder="1" applyAlignment="1">
      <alignment vertical="top"/>
    </xf>
    <xf numFmtId="0" fontId="3" fillId="4" borderId="7" xfId="0" applyFont="1" applyFill="1" applyBorder="1" applyAlignment="1">
      <alignment vertical="top"/>
    </xf>
    <xf numFmtId="0" fontId="3" fillId="0" borderId="5" xfId="0" applyFont="1" applyBorder="1" applyAlignment="1">
      <alignment horizontal="left" vertical="top"/>
    </xf>
    <xf numFmtId="0" fontId="3" fillId="0" borderId="13" xfId="0" applyFont="1" applyBorder="1" applyAlignment="1">
      <alignment horizontal="left" vertical="top"/>
    </xf>
    <xf numFmtId="0" fontId="3" fillId="0" borderId="9" xfId="0" applyFont="1" applyBorder="1">
      <alignment vertical="center"/>
    </xf>
    <xf numFmtId="0" fontId="3" fillId="0" borderId="6" xfId="0" applyFont="1" applyBorder="1">
      <alignment vertical="center"/>
    </xf>
    <xf numFmtId="0" fontId="3" fillId="0" borderId="0" xfId="0" applyFont="1" applyBorder="1">
      <alignment vertical="center"/>
    </xf>
    <xf numFmtId="0" fontId="3" fillId="0" borderId="7" xfId="0" applyFont="1" applyBorder="1">
      <alignment vertical="center"/>
    </xf>
    <xf numFmtId="0" fontId="3" fillId="0" borderId="2" xfId="0" applyFont="1" applyBorder="1">
      <alignment vertical="center"/>
    </xf>
    <xf numFmtId="0" fontId="3" fillId="0" borderId="13" xfId="0" applyFont="1" applyBorder="1">
      <alignment vertical="center"/>
    </xf>
    <xf numFmtId="0" fontId="3" fillId="0" borderId="3" xfId="0" applyFont="1" applyBorder="1">
      <alignment vertical="center"/>
    </xf>
    <xf numFmtId="0" fontId="3" fillId="0" borderId="18" xfId="0" applyFont="1" applyBorder="1">
      <alignment vertical="center"/>
    </xf>
    <xf numFmtId="0" fontId="3" fillId="0" borderId="8" xfId="0" applyFont="1" applyBorder="1">
      <alignment vertical="center"/>
    </xf>
    <xf numFmtId="0" fontId="3" fillId="4" borderId="12" xfId="0" applyFont="1" applyFill="1" applyBorder="1">
      <alignment vertical="center"/>
    </xf>
    <xf numFmtId="0" fontId="3" fillId="4" borderId="18" xfId="0" applyFont="1" applyFill="1" applyBorder="1">
      <alignment vertical="center"/>
    </xf>
    <xf numFmtId="0" fontId="3" fillId="4" borderId="8" xfId="0" applyFont="1" applyFill="1" applyBorder="1">
      <alignment vertical="center"/>
    </xf>
    <xf numFmtId="0" fontId="3" fillId="0" borderId="5" xfId="0" quotePrefix="1" applyFont="1" applyFill="1" applyBorder="1" applyAlignment="1">
      <alignment horizontal="right" vertical="top"/>
    </xf>
    <xf numFmtId="0" fontId="13" fillId="0" borderId="0" xfId="0" applyFont="1" applyBorder="1" applyAlignment="1">
      <alignment horizontal="center" vertical="center"/>
    </xf>
    <xf numFmtId="0" fontId="2" fillId="3" borderId="30" xfId="0" applyFont="1" applyFill="1" applyBorder="1" applyAlignment="1">
      <alignment horizontal="left" vertical="center"/>
    </xf>
    <xf numFmtId="0" fontId="0" fillId="3" borderId="31" xfId="0" applyFill="1" applyBorder="1">
      <alignment vertical="center"/>
    </xf>
    <xf numFmtId="0" fontId="2" fillId="3" borderId="32" xfId="0" applyFont="1" applyFill="1" applyBorder="1" applyAlignment="1">
      <alignment vertical="center"/>
    </xf>
    <xf numFmtId="0" fontId="0" fillId="3" borderId="18" xfId="0" applyFill="1" applyBorder="1">
      <alignment vertical="center"/>
    </xf>
    <xf numFmtId="0" fontId="0" fillId="3" borderId="33" xfId="0" applyFill="1" applyBorder="1" applyAlignment="1">
      <alignment horizontal="left" vertical="center"/>
    </xf>
    <xf numFmtId="0" fontId="0" fillId="3" borderId="34" xfId="0" applyFill="1" applyBorder="1">
      <alignment vertical="center"/>
    </xf>
    <xf numFmtId="0" fontId="14" fillId="0" borderId="29" xfId="0" applyFont="1" applyBorder="1" applyAlignment="1">
      <alignment horizontal="center" vertical="center"/>
    </xf>
    <xf numFmtId="178" fontId="3" fillId="3" borderId="23" xfId="0" applyNumberFormat="1" applyFont="1" applyFill="1" applyBorder="1" applyAlignment="1">
      <alignment vertical="top"/>
    </xf>
    <xf numFmtId="180" fontId="3" fillId="3" borderId="23" xfId="0" applyNumberFormat="1" applyFont="1" applyFill="1" applyBorder="1" applyAlignment="1">
      <alignment vertical="top"/>
    </xf>
    <xf numFmtId="178" fontId="3" fillId="0" borderId="23" xfId="0" applyNumberFormat="1" applyFont="1" applyBorder="1" applyAlignment="1">
      <alignment vertical="top"/>
    </xf>
    <xf numFmtId="177" fontId="3" fillId="0" borderId="23" xfId="0" applyNumberFormat="1" applyFont="1" applyBorder="1" applyAlignment="1">
      <alignment vertical="top"/>
    </xf>
    <xf numFmtId="0" fontId="3" fillId="0" borderId="24" xfId="0" applyFont="1" applyBorder="1" applyAlignment="1">
      <alignment horizontal="center" vertical="center"/>
    </xf>
    <xf numFmtId="179" fontId="3" fillId="3" borderId="23" xfId="0" applyNumberFormat="1" applyFont="1" applyFill="1" applyBorder="1" applyAlignment="1">
      <alignment vertical="center" wrapText="1"/>
    </xf>
    <xf numFmtId="178" fontId="3" fillId="3" borderId="25" xfId="0" applyNumberFormat="1" applyFont="1" applyFill="1" applyBorder="1" applyAlignment="1">
      <alignment vertical="top"/>
    </xf>
    <xf numFmtId="180" fontId="3" fillId="0" borderId="26" xfId="0" applyNumberFormat="1" applyFont="1" applyBorder="1" applyAlignment="1">
      <alignment vertical="top"/>
    </xf>
    <xf numFmtId="177" fontId="3" fillId="0" borderId="26" xfId="0" applyNumberFormat="1" applyFont="1" applyBorder="1" applyAlignment="1">
      <alignment vertical="top"/>
    </xf>
    <xf numFmtId="178" fontId="3" fillId="3" borderId="25" xfId="0" applyNumberFormat="1" applyFont="1" applyFill="1" applyBorder="1" applyAlignment="1">
      <alignment horizontal="right" vertical="center"/>
    </xf>
    <xf numFmtId="0" fontId="3" fillId="0" borderId="25" xfId="0" applyFont="1" applyBorder="1" applyAlignment="1">
      <alignment horizontal="center" vertical="center"/>
    </xf>
    <xf numFmtId="179" fontId="3" fillId="3" borderId="25" xfId="0" applyNumberFormat="1" applyFont="1" applyFill="1" applyBorder="1" applyAlignment="1">
      <alignment vertical="center" wrapText="1"/>
    </xf>
    <xf numFmtId="0" fontId="3" fillId="0" borderId="26" xfId="0" applyFont="1" applyBorder="1" applyAlignment="1">
      <alignment horizontal="center" vertical="center"/>
    </xf>
    <xf numFmtId="178" fontId="3" fillId="3" borderId="27" xfId="0" applyNumberFormat="1" applyFont="1" applyFill="1" applyBorder="1" applyAlignment="1">
      <alignment vertical="top"/>
    </xf>
    <xf numFmtId="0" fontId="3" fillId="0" borderId="28" xfId="0" applyFont="1" applyBorder="1" applyAlignment="1">
      <alignment horizontal="center" vertical="center"/>
    </xf>
    <xf numFmtId="179" fontId="3" fillId="3" borderId="27" xfId="0" applyNumberFormat="1" applyFont="1" applyFill="1" applyBorder="1" applyAlignment="1">
      <alignment vertical="center" wrapText="1"/>
    </xf>
    <xf numFmtId="0" fontId="15" fillId="0" borderId="0" xfId="0" applyFont="1" applyAlignment="1">
      <alignment horizontal="center" vertical="center"/>
    </xf>
    <xf numFmtId="0" fontId="16" fillId="0" borderId="0" xfId="0" applyFont="1" applyFill="1" applyBorder="1" applyAlignment="1">
      <alignment horizontal="center" vertical="center"/>
    </xf>
    <xf numFmtId="176" fontId="16" fillId="0" borderId="0" xfId="3" applyFont="1">
      <alignment vertical="center"/>
    </xf>
    <xf numFmtId="0" fontId="0" fillId="0" borderId="10" xfId="0" applyFill="1" applyBorder="1" applyProtection="1">
      <alignment vertical="center"/>
      <protection locked="0"/>
    </xf>
    <xf numFmtId="38" fontId="0" fillId="0" borderId="10" xfId="2" applyFont="1" applyFill="1" applyBorder="1" applyProtection="1">
      <alignment vertical="center"/>
      <protection locked="0"/>
    </xf>
    <xf numFmtId="0" fontId="0" fillId="0" borderId="10" xfId="0" applyFill="1" applyBorder="1" applyAlignment="1" applyProtection="1">
      <alignment vertical="center" wrapText="1"/>
      <protection locked="0"/>
    </xf>
    <xf numFmtId="0" fontId="0" fillId="0" borderId="0" xfId="0" applyProtection="1">
      <alignment vertical="center"/>
      <protection locked="0"/>
    </xf>
    <xf numFmtId="0" fontId="2" fillId="2" borderId="0" xfId="0" applyFont="1" applyFill="1" applyBorder="1" applyAlignment="1">
      <alignment horizontal="left" vertical="center"/>
    </xf>
    <xf numFmtId="0" fontId="2" fillId="0" borderId="0" xfId="0" applyFont="1" applyFill="1" applyBorder="1" applyAlignment="1">
      <alignment horizontal="left" vertical="center"/>
    </xf>
    <xf numFmtId="0" fontId="0" fillId="0" borderId="0" xfId="0" applyFont="1">
      <alignment vertical="center"/>
    </xf>
    <xf numFmtId="181" fontId="0" fillId="0" borderId="0" xfId="0" applyNumberFormat="1" applyFont="1">
      <alignment vertical="center"/>
    </xf>
    <xf numFmtId="182" fontId="0" fillId="0" borderId="0" xfId="0" applyNumberFormat="1" applyFont="1">
      <alignment vertical="center"/>
    </xf>
    <xf numFmtId="0" fontId="0" fillId="0" borderId="0" xfId="0" applyFont="1" applyAlignment="1">
      <alignment vertical="center"/>
    </xf>
    <xf numFmtId="0" fontId="3" fillId="6" borderId="18" xfId="0" applyFont="1" applyFill="1" applyBorder="1">
      <alignment vertical="center"/>
    </xf>
    <xf numFmtId="0" fontId="3" fillId="6" borderId="18" xfId="0" applyFont="1" applyFill="1" applyBorder="1" applyAlignment="1">
      <alignment horizontal="center" vertical="center"/>
    </xf>
    <xf numFmtId="181" fontId="3" fillId="6" borderId="18" xfId="0" applyNumberFormat="1" applyFont="1" applyFill="1" applyBorder="1">
      <alignment vertical="center"/>
    </xf>
    <xf numFmtId="183" fontId="3" fillId="6" borderId="18" xfId="0" applyNumberFormat="1" applyFont="1" applyFill="1" applyBorder="1">
      <alignment vertical="center"/>
    </xf>
    <xf numFmtId="0" fontId="3" fillId="6" borderId="8" xfId="0" applyFont="1" applyFill="1" applyBorder="1" applyAlignment="1">
      <alignment vertical="center"/>
    </xf>
    <xf numFmtId="0" fontId="3" fillId="6" borderId="1" xfId="0" applyFont="1" applyFill="1" applyBorder="1">
      <alignment vertical="center"/>
    </xf>
    <xf numFmtId="181" fontId="3" fillId="0" borderId="18" xfId="0" applyNumberFormat="1" applyFont="1" applyBorder="1">
      <alignment vertical="center"/>
    </xf>
    <xf numFmtId="183" fontId="3" fillId="0" borderId="18" xfId="0" applyNumberFormat="1" applyFont="1" applyBorder="1">
      <alignment vertical="center"/>
    </xf>
    <xf numFmtId="0" fontId="3" fillId="0" borderId="10" xfId="0" applyFont="1" applyBorder="1" applyAlignment="1">
      <alignment horizontal="distributed" vertical="center" wrapText="1"/>
    </xf>
    <xf numFmtId="3" fontId="3" fillId="0" borderId="10" xfId="0" applyNumberFormat="1" applyFont="1" applyBorder="1">
      <alignment vertical="center"/>
    </xf>
    <xf numFmtId="3" fontId="3" fillId="0" borderId="10" xfId="0" applyNumberFormat="1" applyFont="1" applyBorder="1" applyAlignment="1">
      <alignment horizontal="center" vertical="center"/>
    </xf>
    <xf numFmtId="181" fontId="3" fillId="0" borderId="10" xfId="0" applyNumberFormat="1" applyFont="1" applyBorder="1">
      <alignment vertical="center"/>
    </xf>
    <xf numFmtId="180" fontId="3" fillId="0" borderId="18" xfId="0" applyNumberFormat="1" applyFont="1" applyBorder="1">
      <alignment vertical="center"/>
    </xf>
    <xf numFmtId="0" fontId="3" fillId="0" borderId="0" xfId="0" applyFont="1">
      <alignment vertical="center"/>
    </xf>
    <xf numFmtId="0" fontId="3" fillId="0" borderId="1" xfId="0" applyFont="1" applyBorder="1">
      <alignment vertical="center"/>
    </xf>
    <xf numFmtId="0" fontId="3" fillId="0" borderId="4" xfId="0" applyFont="1" applyBorder="1">
      <alignment vertical="center"/>
    </xf>
    <xf numFmtId="0" fontId="3" fillId="0" borderId="14" xfId="0" applyFont="1" applyBorder="1" applyAlignment="1">
      <alignment horizontal="distributed" vertical="center" wrapText="1"/>
    </xf>
    <xf numFmtId="177" fontId="3" fillId="0" borderId="18" xfId="0" applyNumberFormat="1" applyFont="1" applyBorder="1">
      <alignment vertical="center"/>
    </xf>
    <xf numFmtId="177" fontId="3" fillId="0" borderId="5" xfId="0" applyNumberFormat="1" applyFont="1" applyBorder="1">
      <alignment vertical="center"/>
    </xf>
    <xf numFmtId="181" fontId="3" fillId="0" borderId="5" xfId="0" applyNumberFormat="1" applyFont="1" applyBorder="1">
      <alignment vertical="center"/>
    </xf>
    <xf numFmtId="180" fontId="3" fillId="0" borderId="5" xfId="0" applyNumberFormat="1" applyFont="1" applyBorder="1">
      <alignment vertical="center"/>
    </xf>
    <xf numFmtId="181" fontId="3" fillId="0" borderId="14" xfId="0" applyNumberFormat="1" applyFont="1" applyBorder="1">
      <alignment vertical="center"/>
    </xf>
    <xf numFmtId="0" fontId="3" fillId="6" borderId="4" xfId="0" applyFont="1" applyFill="1" applyBorder="1">
      <alignment vertical="center"/>
    </xf>
    <xf numFmtId="0" fontId="3" fillId="0" borderId="12" xfId="0" applyFont="1" applyFill="1" applyBorder="1">
      <alignment vertical="center"/>
    </xf>
    <xf numFmtId="0" fontId="3" fillId="0" borderId="18" xfId="0" applyFont="1" applyFill="1" applyBorder="1">
      <alignment vertical="center"/>
    </xf>
    <xf numFmtId="181" fontId="3" fillId="0" borderId="18" xfId="0" applyNumberFormat="1" applyFont="1" applyFill="1" applyBorder="1">
      <alignment vertical="center"/>
    </xf>
    <xf numFmtId="183" fontId="3" fillId="0" borderId="18" xfId="0" applyNumberFormat="1" applyFont="1" applyFill="1" applyBorder="1">
      <alignment vertical="center"/>
    </xf>
    <xf numFmtId="0" fontId="3" fillId="0" borderId="8" xfId="0" applyFont="1" applyFill="1" applyBorder="1" applyAlignment="1">
      <alignment vertical="center"/>
    </xf>
    <xf numFmtId="0" fontId="3" fillId="6" borderId="9" xfId="0" applyFont="1" applyFill="1" applyBorder="1" applyAlignment="1">
      <alignment vertical="center"/>
    </xf>
    <xf numFmtId="0" fontId="3" fillId="6" borderId="2" xfId="0" applyFont="1" applyFill="1" applyBorder="1">
      <alignment vertical="center"/>
    </xf>
    <xf numFmtId="0" fontId="3" fillId="6" borderId="13" xfId="0" applyFont="1" applyFill="1" applyBorder="1">
      <alignment vertical="center"/>
    </xf>
    <xf numFmtId="0" fontId="3" fillId="6" borderId="3" xfId="0" applyFont="1" applyFill="1" applyBorder="1" applyAlignment="1">
      <alignment vertical="center"/>
    </xf>
    <xf numFmtId="177" fontId="3" fillId="0" borderId="14" xfId="0" applyNumberFormat="1" applyFont="1" applyBorder="1" applyAlignment="1">
      <alignment vertical="top"/>
    </xf>
    <xf numFmtId="177" fontId="3" fillId="0" borderId="16" xfId="0" applyNumberFormat="1" applyFont="1" applyBorder="1" applyAlignment="1">
      <alignment vertical="top"/>
    </xf>
    <xf numFmtId="177" fontId="3" fillId="0" borderId="4" xfId="0" applyNumberFormat="1" applyFont="1" applyBorder="1" applyAlignment="1">
      <alignment vertical="top"/>
    </xf>
    <xf numFmtId="0" fontId="3" fillId="6" borderId="5" xfId="0" applyFont="1" applyFill="1" applyBorder="1" applyAlignment="1">
      <alignment horizontal="distributed" vertical="center" wrapText="1"/>
    </xf>
    <xf numFmtId="0" fontId="3" fillId="6" borderId="0" xfId="0" applyFont="1" applyFill="1" applyBorder="1" applyAlignment="1">
      <alignment horizontal="distributed" vertical="center" wrapText="1"/>
    </xf>
    <xf numFmtId="0" fontId="3" fillId="6" borderId="6" xfId="0" applyFont="1" applyFill="1" applyBorder="1">
      <alignment vertical="center"/>
    </xf>
    <xf numFmtId="0" fontId="3" fillId="6" borderId="0" xfId="0" applyFont="1" applyFill="1" applyBorder="1">
      <alignment vertical="center"/>
    </xf>
    <xf numFmtId="0" fontId="3" fillId="0" borderId="6" xfId="0" applyFont="1" applyFill="1" applyBorder="1" applyAlignment="1">
      <alignment vertical="top"/>
    </xf>
    <xf numFmtId="0" fontId="3" fillId="0" borderId="7" xfId="0" applyFont="1" applyFill="1" applyBorder="1" applyAlignment="1">
      <alignment vertical="top"/>
    </xf>
    <xf numFmtId="0" fontId="3" fillId="0" borderId="21" xfId="0" applyFont="1" applyFill="1" applyBorder="1" applyAlignment="1">
      <alignment vertical="top"/>
    </xf>
    <xf numFmtId="0" fontId="0" fillId="0" borderId="0" xfId="0" applyBorder="1">
      <alignment vertical="center"/>
    </xf>
    <xf numFmtId="180" fontId="3" fillId="4" borderId="10" xfId="0" applyNumberFormat="1" applyFont="1" applyFill="1" applyBorder="1" applyAlignment="1">
      <alignment horizontal="right" vertical="center"/>
    </xf>
    <xf numFmtId="0" fontId="0" fillId="0" borderId="0" xfId="0" applyFill="1" applyBorder="1" applyProtection="1">
      <alignment vertical="center"/>
      <protection locked="0"/>
    </xf>
    <xf numFmtId="0" fontId="0" fillId="0" borderId="0" xfId="0" applyFill="1" applyBorder="1" applyAlignment="1" applyProtection="1">
      <alignment vertical="center" wrapText="1"/>
      <protection locked="0"/>
    </xf>
    <xf numFmtId="38" fontId="0" fillId="0" borderId="0" xfId="2" applyFont="1" applyFill="1" applyBorder="1" applyProtection="1">
      <alignment vertical="center"/>
      <protection locked="0"/>
    </xf>
    <xf numFmtId="178" fontId="3" fillId="0" borderId="23" xfId="0" applyNumberFormat="1" applyFont="1" applyBorder="1">
      <alignment vertical="center"/>
    </xf>
    <xf numFmtId="180" fontId="3" fillId="3" borderId="23" xfId="0" applyNumberFormat="1" applyFont="1" applyFill="1" applyBorder="1">
      <alignment vertical="center"/>
    </xf>
    <xf numFmtId="177" fontId="3" fillId="0" borderId="23" xfId="0" applyNumberFormat="1" applyFont="1" applyBorder="1">
      <alignment vertical="center"/>
    </xf>
    <xf numFmtId="0" fontId="3" fillId="0" borderId="23" xfId="0" applyFont="1" applyBorder="1" applyAlignment="1">
      <alignment horizontal="center" vertical="center"/>
    </xf>
    <xf numFmtId="180" fontId="3" fillId="0" borderId="25" xfId="0" applyNumberFormat="1" applyFont="1" applyBorder="1">
      <alignment vertical="center"/>
    </xf>
    <xf numFmtId="178" fontId="3" fillId="3" borderId="25" xfId="0" applyNumberFormat="1" applyFont="1" applyFill="1" applyBorder="1">
      <alignment vertical="center"/>
    </xf>
    <xf numFmtId="178" fontId="3" fillId="0" borderId="25" xfId="0" applyNumberFormat="1" applyFont="1" applyFill="1" applyBorder="1">
      <alignment vertical="center"/>
    </xf>
    <xf numFmtId="177" fontId="3" fillId="0" borderId="25" xfId="0" applyNumberFormat="1" applyFont="1" applyBorder="1">
      <alignment vertical="center"/>
    </xf>
    <xf numFmtId="180" fontId="3" fillId="0" borderId="27" xfId="0" applyNumberFormat="1" applyFont="1" applyBorder="1" applyAlignment="1">
      <alignment horizontal="right" vertical="center"/>
    </xf>
    <xf numFmtId="178" fontId="3" fillId="0" borderId="27" xfId="0" applyNumberFormat="1" applyFont="1" applyBorder="1" applyAlignment="1">
      <alignment horizontal="right" vertical="center"/>
    </xf>
    <xf numFmtId="0" fontId="3" fillId="0" borderId="27" xfId="0" applyFont="1" applyBorder="1" applyAlignment="1">
      <alignment horizontal="center" vertical="center"/>
    </xf>
    <xf numFmtId="0" fontId="3" fillId="0" borderId="12" xfId="0" applyFont="1" applyBorder="1" applyAlignment="1">
      <alignment vertical="center"/>
    </xf>
    <xf numFmtId="0" fontId="0" fillId="0" borderId="18" xfId="0" applyFont="1" applyBorder="1" applyAlignment="1">
      <alignment vertical="center"/>
    </xf>
    <xf numFmtId="0" fontId="0" fillId="0" borderId="8" xfId="0" applyFont="1" applyBorder="1" applyAlignment="1">
      <alignment vertical="center"/>
    </xf>
    <xf numFmtId="0" fontId="3" fillId="0" borderId="0" xfId="0" applyFont="1" applyBorder="1" applyAlignment="1">
      <alignment horizontal="left" vertical="top"/>
    </xf>
    <xf numFmtId="0" fontId="3" fillId="6" borderId="7" xfId="0" applyFont="1" applyFill="1" applyBorder="1" applyAlignment="1">
      <alignment vertical="center"/>
    </xf>
    <xf numFmtId="0" fontId="3" fillId="6" borderId="47" xfId="0" applyFont="1" applyFill="1" applyBorder="1" applyAlignment="1">
      <alignment vertical="center"/>
    </xf>
    <xf numFmtId="38" fontId="3" fillId="6" borderId="46" xfId="2" applyFont="1" applyFill="1" applyBorder="1" applyAlignment="1">
      <alignment vertical="center"/>
    </xf>
    <xf numFmtId="38" fontId="3" fillId="6" borderId="47" xfId="2" applyFont="1" applyFill="1" applyBorder="1" applyAlignment="1">
      <alignment vertical="center"/>
    </xf>
    <xf numFmtId="0" fontId="3" fillId="6" borderId="48" xfId="0" applyFont="1" applyFill="1" applyBorder="1" applyAlignment="1">
      <alignment vertical="center"/>
    </xf>
    <xf numFmtId="38" fontId="3" fillId="6" borderId="48" xfId="2" applyFont="1" applyFill="1" applyBorder="1" applyAlignment="1">
      <alignment vertical="center"/>
    </xf>
    <xf numFmtId="183" fontId="3" fillId="6" borderId="46" xfId="0" applyNumberFormat="1" applyFont="1" applyFill="1" applyBorder="1">
      <alignment vertical="center"/>
    </xf>
    <xf numFmtId="183" fontId="3" fillId="6" borderId="47" xfId="0" applyNumberFormat="1" applyFont="1" applyFill="1" applyBorder="1">
      <alignment vertical="center"/>
    </xf>
    <xf numFmtId="183" fontId="3" fillId="6" borderId="48" xfId="0" applyNumberFormat="1" applyFont="1" applyFill="1" applyBorder="1">
      <alignment vertical="center"/>
    </xf>
    <xf numFmtId="183" fontId="3" fillId="3" borderId="10" xfId="0" applyNumberFormat="1" applyFont="1" applyFill="1" applyBorder="1">
      <alignment vertical="center"/>
    </xf>
    <xf numFmtId="180" fontId="3" fillId="3" borderId="10" xfId="0" applyNumberFormat="1" applyFont="1" applyFill="1" applyBorder="1">
      <alignment vertical="center"/>
    </xf>
    <xf numFmtId="0" fontId="2" fillId="3" borderId="33" xfId="0" applyFont="1" applyFill="1" applyBorder="1" applyAlignment="1">
      <alignment vertical="center"/>
    </xf>
    <xf numFmtId="0" fontId="2" fillId="0" borderId="0" xfId="0" applyFont="1" applyFill="1" applyBorder="1" applyAlignment="1">
      <alignment vertical="center"/>
    </xf>
    <xf numFmtId="0" fontId="0" fillId="0" borderId="0" xfId="0" applyFill="1" applyBorder="1">
      <alignment vertical="center"/>
    </xf>
    <xf numFmtId="0" fontId="6" fillId="3" borderId="8" xfId="0" applyFont="1" applyFill="1" applyBorder="1" applyAlignment="1">
      <alignment vertical="center"/>
    </xf>
    <xf numFmtId="183" fontId="3" fillId="4" borderId="7" xfId="0" applyNumberFormat="1" applyFont="1" applyFill="1" applyBorder="1" applyAlignment="1">
      <alignment horizontal="left" vertical="top"/>
    </xf>
    <xf numFmtId="183" fontId="3" fillId="4" borderId="10" xfId="0" applyNumberFormat="1" applyFont="1" applyFill="1" applyBorder="1" applyAlignment="1">
      <alignment horizontal="right" vertical="center"/>
    </xf>
    <xf numFmtId="177" fontId="3" fillId="0" borderId="28" xfId="0" applyNumberFormat="1" applyFont="1" applyBorder="1" applyAlignment="1">
      <alignment vertical="top"/>
    </xf>
    <xf numFmtId="177" fontId="3" fillId="0" borderId="45" xfId="0" applyNumberFormat="1" applyFont="1" applyFill="1" applyBorder="1" applyAlignment="1">
      <alignment vertical="top"/>
    </xf>
    <xf numFmtId="177" fontId="3" fillId="0" borderId="7" xfId="0" applyNumberFormat="1" applyFont="1" applyFill="1" applyBorder="1" applyAlignment="1">
      <alignment vertical="top"/>
    </xf>
    <xf numFmtId="177" fontId="3" fillId="4" borderId="8" xfId="0" applyNumberFormat="1" applyFont="1" applyFill="1" applyBorder="1" applyAlignment="1">
      <alignment vertical="center"/>
    </xf>
    <xf numFmtId="3" fontId="3" fillId="0" borderId="23" xfId="0" applyNumberFormat="1" applyFont="1" applyBorder="1" applyAlignment="1">
      <alignment vertical="top"/>
    </xf>
    <xf numFmtId="177" fontId="3" fillId="0" borderId="24" xfId="0" applyNumberFormat="1" applyFont="1" applyBorder="1" applyAlignment="1">
      <alignment vertical="top"/>
    </xf>
    <xf numFmtId="3" fontId="3" fillId="0" borderId="27" xfId="0" applyNumberFormat="1" applyFont="1" applyBorder="1" applyAlignment="1">
      <alignment vertical="top"/>
    </xf>
    <xf numFmtId="179" fontId="7" fillId="3" borderId="27" xfId="0" applyNumberFormat="1" applyFont="1" applyFill="1" applyBorder="1" applyAlignment="1">
      <alignment vertical="center" wrapText="1"/>
    </xf>
    <xf numFmtId="181" fontId="3" fillId="6" borderId="46" xfId="0" applyNumberFormat="1" applyFont="1" applyFill="1" applyBorder="1">
      <alignment vertical="center"/>
    </xf>
    <xf numFmtId="181" fontId="3" fillId="6" borderId="48" xfId="0" applyNumberFormat="1" applyFont="1" applyFill="1" applyBorder="1">
      <alignment vertical="center"/>
    </xf>
    <xf numFmtId="183" fontId="3" fillId="6" borderId="49" xfId="0" applyNumberFormat="1" applyFont="1" applyFill="1" applyBorder="1">
      <alignment vertical="center"/>
    </xf>
    <xf numFmtId="0" fontId="0" fillId="0" borderId="12" xfId="0" applyFill="1" applyBorder="1" applyProtection="1">
      <alignment vertical="center"/>
      <protection locked="0"/>
    </xf>
    <xf numFmtId="0" fontId="0" fillId="0" borderId="18" xfId="0" applyFill="1" applyBorder="1" applyProtection="1">
      <alignment vertical="center"/>
      <protection locked="0"/>
    </xf>
    <xf numFmtId="0" fontId="0" fillId="0" borderId="8" xfId="0" applyFill="1" applyBorder="1" applyAlignment="1" applyProtection="1">
      <alignment vertical="center" wrapText="1"/>
      <protection locked="0"/>
    </xf>
    <xf numFmtId="0" fontId="3" fillId="0" borderId="10" xfId="0" applyFont="1" applyBorder="1" applyAlignment="1">
      <alignment horizontal="center" vertical="center"/>
    </xf>
    <xf numFmtId="0" fontId="0" fillId="0" borderId="0" xfId="0" applyFont="1" applyAlignment="1">
      <alignment horizontal="right" vertical="center"/>
    </xf>
    <xf numFmtId="0" fontId="3" fillId="6" borderId="17" xfId="0" applyFont="1" applyFill="1" applyBorder="1">
      <alignment vertical="center"/>
    </xf>
    <xf numFmtId="0" fontId="3" fillId="6" borderId="5" xfId="0" applyFont="1" applyFill="1" applyBorder="1">
      <alignment vertical="center"/>
    </xf>
    <xf numFmtId="0" fontId="0" fillId="0" borderId="10" xfId="0" applyFill="1" applyBorder="1" applyAlignment="1" applyProtection="1">
      <alignment horizontal="center" vertical="center"/>
      <protection locked="0"/>
    </xf>
    <xf numFmtId="183" fontId="3" fillId="0" borderId="10" xfId="0" applyNumberFormat="1" applyFont="1" applyFill="1" applyBorder="1" applyAlignment="1">
      <alignment horizontal="center" vertical="center" wrapText="1"/>
    </xf>
    <xf numFmtId="0" fontId="3" fillId="0" borderId="10" xfId="0" applyFont="1" applyBorder="1" applyAlignment="1">
      <alignment horizontal="center" vertical="center" wrapText="1"/>
    </xf>
    <xf numFmtId="181" fontId="3" fillId="0" borderId="10" xfId="0" applyNumberFormat="1" applyFont="1" applyBorder="1" applyAlignment="1">
      <alignment horizontal="center" vertical="center" wrapText="1"/>
    </xf>
    <xf numFmtId="183" fontId="3" fillId="0" borderId="4" xfId="0" applyNumberFormat="1" applyFont="1" applyFill="1" applyBorder="1" applyAlignment="1">
      <alignment horizontal="center" vertical="center" wrapText="1"/>
    </xf>
    <xf numFmtId="181" fontId="3" fillId="3" borderId="10" xfId="0" applyNumberFormat="1" applyFont="1" applyFill="1" applyBorder="1">
      <alignment vertical="center"/>
    </xf>
    <xf numFmtId="183" fontId="3" fillId="5" borderId="10" xfId="0" applyNumberFormat="1" applyFont="1" applyFill="1" applyBorder="1">
      <alignment vertical="center"/>
    </xf>
    <xf numFmtId="0" fontId="3" fillId="0" borderId="10" xfId="0" applyFont="1" applyBorder="1" applyAlignment="1">
      <alignment horizontal="left" vertical="top" wrapText="1"/>
    </xf>
    <xf numFmtId="0" fontId="3" fillId="6" borderId="9" xfId="0" applyFont="1" applyFill="1" applyBorder="1" applyAlignment="1">
      <alignment horizontal="left" vertical="top" wrapText="1"/>
    </xf>
    <xf numFmtId="0" fontId="3" fillId="6" borderId="7" xfId="0" applyFont="1" applyFill="1" applyBorder="1" applyAlignment="1">
      <alignment horizontal="left" vertical="top" wrapText="1"/>
    </xf>
    <xf numFmtId="183" fontId="3" fillId="6" borderId="13" xfId="0" applyNumberFormat="1" applyFont="1" applyFill="1" applyBorder="1">
      <alignment vertical="center"/>
    </xf>
    <xf numFmtId="0" fontId="3" fillId="6" borderId="3" xfId="0" applyFont="1" applyFill="1" applyBorder="1" applyAlignment="1">
      <alignment horizontal="left" vertical="top" wrapText="1"/>
    </xf>
    <xf numFmtId="0" fontId="3" fillId="6" borderId="8" xfId="0" applyFont="1" applyFill="1" applyBorder="1" applyAlignment="1">
      <alignment horizontal="left" vertical="top"/>
    </xf>
    <xf numFmtId="0" fontId="3" fillId="0" borderId="8" xfId="0" applyFont="1" applyBorder="1" applyAlignment="1">
      <alignment horizontal="left" vertical="top"/>
    </xf>
    <xf numFmtId="181" fontId="3" fillId="3" borderId="14" xfId="0" applyNumberFormat="1" applyFont="1" applyFill="1" applyBorder="1">
      <alignment vertical="center"/>
    </xf>
    <xf numFmtId="0" fontId="3" fillId="0" borderId="14" xfId="0" applyFont="1" applyBorder="1" applyAlignment="1">
      <alignment horizontal="left" vertical="top" wrapText="1"/>
    </xf>
    <xf numFmtId="2" fontId="3" fillId="6" borderId="46" xfId="0" applyNumberFormat="1" applyFont="1" applyFill="1" applyBorder="1" applyAlignment="1">
      <alignment vertical="center"/>
    </xf>
    <xf numFmtId="2" fontId="3" fillId="6" borderId="46" xfId="0" applyNumberFormat="1" applyFont="1" applyFill="1" applyBorder="1" applyAlignment="1">
      <alignment horizontal="right" vertical="center"/>
    </xf>
    <xf numFmtId="0" fontId="19" fillId="6" borderId="9" xfId="0" applyFont="1" applyFill="1" applyBorder="1" applyAlignment="1">
      <alignment horizontal="left" vertical="top" wrapText="1"/>
    </xf>
    <xf numFmtId="2" fontId="3" fillId="6" borderId="47" xfId="0" applyNumberFormat="1" applyFont="1" applyFill="1" applyBorder="1" applyAlignment="1">
      <alignment vertical="center"/>
    </xf>
    <xf numFmtId="0" fontId="19" fillId="6" borderId="7" xfId="0" applyFont="1" applyFill="1" applyBorder="1" applyAlignment="1">
      <alignment horizontal="left" vertical="top" wrapText="1"/>
    </xf>
    <xf numFmtId="2" fontId="3" fillId="6" borderId="48" xfId="0" applyNumberFormat="1" applyFont="1" applyFill="1" applyBorder="1" applyAlignment="1">
      <alignment vertical="center"/>
    </xf>
    <xf numFmtId="180" fontId="3" fillId="6" borderId="46" xfId="0" applyNumberFormat="1" applyFont="1" applyFill="1" applyBorder="1">
      <alignment vertical="center"/>
    </xf>
    <xf numFmtId="180" fontId="3" fillId="6" borderId="49" xfId="0" applyNumberFormat="1" applyFont="1" applyFill="1" applyBorder="1">
      <alignment vertical="center"/>
    </xf>
    <xf numFmtId="180" fontId="3" fillId="6" borderId="47" xfId="0" applyNumberFormat="1" applyFont="1" applyFill="1" applyBorder="1" applyAlignment="1">
      <alignment vertical="center"/>
    </xf>
    <xf numFmtId="180" fontId="3" fillId="6" borderId="48" xfId="0" applyNumberFormat="1" applyFont="1" applyFill="1" applyBorder="1" applyAlignment="1">
      <alignment vertical="center"/>
    </xf>
    <xf numFmtId="0" fontId="3" fillId="6" borderId="48" xfId="0" applyFont="1" applyFill="1" applyBorder="1" applyAlignment="1">
      <alignment horizontal="left" vertical="center"/>
    </xf>
    <xf numFmtId="0" fontId="3" fillId="6" borderId="9" xfId="0" applyFont="1" applyFill="1" applyBorder="1" applyAlignment="1">
      <alignment horizontal="left" vertical="top"/>
    </xf>
    <xf numFmtId="0" fontId="3" fillId="6" borderId="3" xfId="0" applyFont="1" applyFill="1" applyBorder="1" applyAlignment="1">
      <alignment horizontal="left" vertical="top"/>
    </xf>
    <xf numFmtId="0" fontId="20" fillId="5" borderId="0" xfId="0" applyFont="1" applyFill="1" applyAlignment="1">
      <alignment vertical="center"/>
    </xf>
    <xf numFmtId="38" fontId="0" fillId="0" borderId="10" xfId="2" applyFont="1" applyFill="1" applyBorder="1" applyAlignment="1" applyProtection="1">
      <alignment horizontal="center" vertical="center"/>
      <protection locked="0"/>
    </xf>
    <xf numFmtId="0" fontId="0" fillId="3" borderId="31" xfId="0" applyFill="1" applyBorder="1" applyAlignment="1">
      <alignment horizontal="center" vertical="center"/>
    </xf>
    <xf numFmtId="0" fontId="0" fillId="3" borderId="18" xfId="0" applyFill="1" applyBorder="1" applyAlignment="1">
      <alignment horizontal="center" vertical="center"/>
    </xf>
    <xf numFmtId="0" fontId="0" fillId="3" borderId="34" xfId="0" applyFill="1" applyBorder="1" applyAlignment="1">
      <alignment horizontal="center" vertical="center"/>
    </xf>
    <xf numFmtId="0" fontId="0" fillId="3" borderId="35" xfId="0" applyFill="1" applyBorder="1" applyAlignment="1">
      <alignment horizontal="center" vertical="center"/>
    </xf>
    <xf numFmtId="0" fontId="0" fillId="3" borderId="8" xfId="0" applyFill="1" applyBorder="1" applyAlignment="1">
      <alignment horizontal="center" vertical="center"/>
    </xf>
    <xf numFmtId="0" fontId="0" fillId="3" borderId="39" xfId="0" applyFill="1" applyBorder="1" applyAlignment="1">
      <alignment horizontal="center" vertical="center"/>
    </xf>
    <xf numFmtId="0" fontId="0" fillId="0" borderId="50" xfId="0" applyFill="1" applyBorder="1" applyProtection="1">
      <alignment vertical="center"/>
      <protection locked="0"/>
    </xf>
    <xf numFmtId="0" fontId="0" fillId="0" borderId="51" xfId="0" applyFill="1" applyBorder="1" applyProtection="1">
      <alignment vertical="center"/>
      <protection locked="0"/>
    </xf>
    <xf numFmtId="0" fontId="0" fillId="0" borderId="52" xfId="0" applyFill="1" applyBorder="1" applyAlignment="1" applyProtection="1">
      <alignment vertical="center" wrapText="1"/>
      <protection locked="0"/>
    </xf>
    <xf numFmtId="0" fontId="0" fillId="0" borderId="0" xfId="0" applyFill="1" applyBorder="1" applyAlignment="1">
      <alignment horizontal="center" vertical="center"/>
    </xf>
    <xf numFmtId="0" fontId="6" fillId="3" borderId="18" xfId="0" applyFont="1" applyFill="1" applyBorder="1" applyAlignment="1">
      <alignment vertical="center"/>
    </xf>
    <xf numFmtId="38" fontId="0" fillId="0" borderId="0" xfId="2" applyFont="1" applyFill="1" applyBorder="1" applyAlignment="1" applyProtection="1">
      <alignment horizontal="center" vertical="center"/>
      <protection locked="0"/>
    </xf>
    <xf numFmtId="0" fontId="3" fillId="0" borderId="10" xfId="0" applyFont="1" applyBorder="1" applyAlignment="1">
      <alignment vertical="top"/>
    </xf>
    <xf numFmtId="177" fontId="3" fillId="0" borderId="53" xfId="0" applyNumberFormat="1" applyFont="1" applyBorder="1" applyAlignment="1">
      <alignment vertical="top"/>
    </xf>
    <xf numFmtId="177" fontId="3" fillId="0" borderId="54" xfId="0" applyNumberFormat="1" applyFont="1" applyBorder="1" applyAlignment="1">
      <alignment vertical="top"/>
    </xf>
    <xf numFmtId="0" fontId="3" fillId="0" borderId="53" xfId="0" applyFont="1" applyBorder="1" applyAlignment="1">
      <alignment vertical="top"/>
    </xf>
    <xf numFmtId="0" fontId="3" fillId="0" borderId="25" xfId="0" applyFont="1" applyBorder="1" applyAlignment="1">
      <alignment vertical="top"/>
    </xf>
    <xf numFmtId="0" fontId="21" fillId="0" borderId="0" xfId="0" applyFont="1" applyBorder="1" applyAlignment="1">
      <alignment horizontal="left" vertical="center"/>
    </xf>
    <xf numFmtId="0" fontId="22" fillId="0" borderId="0" xfId="0" applyFont="1" applyBorder="1" applyAlignment="1">
      <alignment horizontal="left" vertical="center"/>
    </xf>
    <xf numFmtId="0" fontId="23" fillId="0" borderId="5" xfId="0" quotePrefix="1" applyFont="1" applyFill="1" applyBorder="1" applyAlignment="1">
      <alignment horizontal="left" vertical="top"/>
    </xf>
    <xf numFmtId="0" fontId="6" fillId="5" borderId="0" xfId="0" applyFont="1" applyFill="1" applyBorder="1" applyAlignment="1">
      <alignment horizontal="center" vertical="center"/>
    </xf>
    <xf numFmtId="184" fontId="3" fillId="3" borderId="23" xfId="2" applyNumberFormat="1" applyFont="1" applyFill="1" applyBorder="1" applyAlignment="1">
      <alignment vertical="top"/>
    </xf>
    <xf numFmtId="184" fontId="3" fillId="3" borderId="25" xfId="0" applyNumberFormat="1" applyFont="1" applyFill="1" applyBorder="1" applyAlignment="1">
      <alignment vertical="top"/>
    </xf>
    <xf numFmtId="184" fontId="3" fillId="3" borderId="27" xfId="0" applyNumberFormat="1" applyFont="1" applyFill="1" applyBorder="1" applyAlignment="1">
      <alignment vertical="top"/>
    </xf>
    <xf numFmtId="185" fontId="3" fillId="3" borderId="24" xfId="0" applyNumberFormat="1" applyFont="1" applyFill="1" applyBorder="1" applyAlignment="1">
      <alignment vertical="top"/>
    </xf>
    <xf numFmtId="178" fontId="3" fillId="3" borderId="23" xfId="0" applyNumberFormat="1" applyFont="1" applyFill="1" applyBorder="1">
      <alignment vertical="center"/>
    </xf>
    <xf numFmtId="177" fontId="3" fillId="0" borderId="24" xfId="0" applyNumberFormat="1" applyFont="1" applyFill="1" applyBorder="1" applyAlignment="1">
      <alignment horizontal="right" vertical="center"/>
    </xf>
    <xf numFmtId="177" fontId="3" fillId="0" borderId="28" xfId="0" applyNumberFormat="1" applyFont="1" applyFill="1" applyBorder="1" applyAlignment="1">
      <alignment vertical="top"/>
    </xf>
    <xf numFmtId="0" fontId="3" fillId="0" borderId="56" xfId="0" applyFont="1" applyBorder="1" applyAlignment="1">
      <alignment vertical="top"/>
    </xf>
    <xf numFmtId="178" fontId="3" fillId="3" borderId="56" xfId="0" applyNumberFormat="1" applyFont="1" applyFill="1" applyBorder="1" applyAlignment="1">
      <alignment vertical="top"/>
    </xf>
    <xf numFmtId="180" fontId="3" fillId="3" borderId="56" xfId="0" applyNumberFormat="1" applyFont="1" applyFill="1" applyBorder="1" applyAlignment="1">
      <alignment vertical="top"/>
    </xf>
    <xf numFmtId="178" fontId="3" fillId="0" borderId="56" xfId="0" applyNumberFormat="1" applyFont="1" applyBorder="1" applyAlignment="1">
      <alignment vertical="top"/>
    </xf>
    <xf numFmtId="177" fontId="3" fillId="0" borderId="56" xfId="0" applyNumberFormat="1" applyFont="1" applyBorder="1" applyAlignment="1">
      <alignment vertical="top"/>
    </xf>
    <xf numFmtId="0" fontId="3" fillId="0" borderId="55" xfId="0" applyFont="1" applyBorder="1" applyAlignment="1">
      <alignment vertical="top"/>
    </xf>
    <xf numFmtId="177" fontId="3" fillId="0" borderId="57" xfId="0" applyNumberFormat="1" applyFont="1" applyBorder="1" applyAlignment="1">
      <alignment vertical="top"/>
    </xf>
    <xf numFmtId="179" fontId="3" fillId="3" borderId="56" xfId="0" applyNumberFormat="1" applyFont="1" applyFill="1" applyBorder="1" applyAlignment="1">
      <alignment vertical="center" wrapText="1"/>
    </xf>
    <xf numFmtId="179" fontId="3" fillId="3" borderId="55" xfId="0" applyNumberFormat="1" applyFont="1" applyFill="1" applyBorder="1" applyAlignment="1">
      <alignment vertical="center" wrapText="1"/>
    </xf>
    <xf numFmtId="0" fontId="3" fillId="0" borderId="58" xfId="0" applyFont="1" applyBorder="1" applyAlignment="1">
      <alignment horizontal="left" vertical="top"/>
    </xf>
    <xf numFmtId="0" fontId="3" fillId="0" borderId="59" xfId="0" applyFont="1" applyBorder="1" applyAlignment="1">
      <alignment horizontal="left" vertical="top"/>
    </xf>
    <xf numFmtId="0" fontId="3" fillId="0" borderId="60" xfId="0" applyFont="1" applyBorder="1" applyAlignment="1">
      <alignment vertical="top"/>
    </xf>
    <xf numFmtId="178" fontId="3" fillId="3" borderId="61" xfId="0" applyNumberFormat="1" applyFont="1" applyFill="1" applyBorder="1" applyAlignment="1">
      <alignment vertical="top"/>
    </xf>
    <xf numFmtId="180" fontId="3" fillId="3" borderId="61" xfId="0" applyNumberFormat="1" applyFont="1" applyFill="1" applyBorder="1" applyAlignment="1">
      <alignment vertical="top"/>
    </xf>
    <xf numFmtId="178" fontId="3" fillId="0" borderId="61" xfId="0" applyNumberFormat="1" applyFont="1" applyBorder="1" applyAlignment="1">
      <alignment vertical="top"/>
    </xf>
    <xf numFmtId="177" fontId="3" fillId="0" borderId="61" xfId="0" applyNumberFormat="1" applyFont="1" applyBorder="1" applyAlignment="1">
      <alignment vertical="top"/>
    </xf>
    <xf numFmtId="178" fontId="3" fillId="3" borderId="62" xfId="0" applyNumberFormat="1" applyFont="1" applyFill="1" applyBorder="1" applyAlignment="1">
      <alignment horizontal="right" vertical="center"/>
    </xf>
    <xf numFmtId="0" fontId="3" fillId="0" borderId="63" xfId="0" applyFont="1" applyFill="1" applyBorder="1" applyAlignment="1">
      <alignment horizontal="left" vertical="top"/>
    </xf>
    <xf numFmtId="0" fontId="3" fillId="0" borderId="64" xfId="0" applyFont="1" applyBorder="1" applyAlignment="1">
      <alignment vertical="top"/>
    </xf>
    <xf numFmtId="179" fontId="3" fillId="3" borderId="61" xfId="0" applyNumberFormat="1" applyFont="1" applyFill="1" applyBorder="1" applyAlignment="1">
      <alignment vertical="center" wrapText="1"/>
    </xf>
    <xf numFmtId="0" fontId="3" fillId="0" borderId="61" xfId="0" applyFont="1" applyBorder="1" applyAlignment="1">
      <alignment vertical="top"/>
    </xf>
    <xf numFmtId="178" fontId="3" fillId="3" borderId="45" xfId="0" applyNumberFormat="1" applyFont="1" applyFill="1" applyBorder="1" applyAlignment="1">
      <alignment vertical="top"/>
    </xf>
    <xf numFmtId="180" fontId="3" fillId="3" borderId="45" xfId="0" applyNumberFormat="1" applyFont="1" applyFill="1" applyBorder="1" applyAlignment="1">
      <alignment vertical="top"/>
    </xf>
    <xf numFmtId="178" fontId="3" fillId="0" borderId="45" xfId="0" applyNumberFormat="1" applyFont="1" applyFill="1" applyBorder="1" applyAlignment="1">
      <alignment vertical="top"/>
    </xf>
    <xf numFmtId="0" fontId="3" fillId="0" borderId="55" xfId="0" applyFont="1" applyFill="1" applyBorder="1" applyAlignment="1">
      <alignment horizontal="left" vertical="top"/>
    </xf>
    <xf numFmtId="178" fontId="3" fillId="3" borderId="55" xfId="0" applyNumberFormat="1" applyFont="1" applyFill="1" applyBorder="1" applyAlignment="1">
      <alignment horizontal="right" vertical="center"/>
    </xf>
    <xf numFmtId="180" fontId="3" fillId="0" borderId="57" xfId="0" applyNumberFormat="1" applyFont="1" applyFill="1" applyBorder="1" applyAlignment="1">
      <alignment vertical="top"/>
    </xf>
    <xf numFmtId="178" fontId="3" fillId="0" borderId="57" xfId="0" applyNumberFormat="1" applyFont="1" applyFill="1" applyBorder="1" applyAlignment="1">
      <alignment vertical="top"/>
    </xf>
    <xf numFmtId="178" fontId="3" fillId="3" borderId="57" xfId="0" applyNumberFormat="1" applyFont="1" applyFill="1" applyBorder="1" applyAlignment="1">
      <alignment vertical="top"/>
    </xf>
    <xf numFmtId="177" fontId="3" fillId="0" borderId="57" xfId="0" applyNumberFormat="1" applyFont="1" applyFill="1" applyBorder="1" applyAlignment="1">
      <alignment vertical="top"/>
    </xf>
    <xf numFmtId="178" fontId="3" fillId="3" borderId="57" xfId="0" applyNumberFormat="1" applyFont="1" applyFill="1" applyBorder="1" applyAlignment="1">
      <alignment horizontal="right" vertical="center"/>
    </xf>
    <xf numFmtId="179" fontId="7" fillId="3" borderId="56" xfId="0" applyNumberFormat="1" applyFont="1" applyFill="1" applyBorder="1" applyAlignment="1">
      <alignment vertical="center" wrapText="1"/>
    </xf>
    <xf numFmtId="179" fontId="7" fillId="3" borderId="64" xfId="0" applyNumberFormat="1" applyFont="1" applyFill="1" applyBorder="1" applyAlignment="1">
      <alignment vertical="center" wrapText="1"/>
    </xf>
    <xf numFmtId="0" fontId="3" fillId="0" borderId="21" xfId="0" applyFont="1" applyBorder="1" applyAlignment="1">
      <alignment vertical="top"/>
    </xf>
    <xf numFmtId="178" fontId="3" fillId="3" borderId="55" xfId="0" applyNumberFormat="1" applyFont="1" applyFill="1" applyBorder="1" applyAlignment="1">
      <alignment vertical="top"/>
    </xf>
    <xf numFmtId="179" fontId="7" fillId="3" borderId="55" xfId="0" applyNumberFormat="1" applyFont="1" applyFill="1" applyBorder="1" applyAlignment="1">
      <alignment vertical="center" wrapText="1"/>
    </xf>
    <xf numFmtId="0" fontId="3" fillId="0" borderId="2" xfId="0" applyFont="1" applyFill="1" applyBorder="1" applyAlignment="1">
      <alignment vertical="top"/>
    </xf>
    <xf numFmtId="0" fontId="3" fillId="0" borderId="27" xfId="0" applyFont="1" applyFill="1" applyBorder="1" applyAlignment="1">
      <alignment horizontal="left" vertical="top"/>
    </xf>
    <xf numFmtId="180" fontId="3" fillId="0" borderId="28" xfId="0" applyNumberFormat="1" applyFont="1" applyFill="1" applyBorder="1" applyAlignment="1">
      <alignment vertical="top"/>
    </xf>
    <xf numFmtId="178" fontId="3" fillId="0" borderId="28" xfId="0" applyNumberFormat="1" applyFont="1" applyFill="1" applyBorder="1" applyAlignment="1">
      <alignment vertical="top"/>
    </xf>
    <xf numFmtId="0" fontId="22" fillId="2" borderId="0" xfId="0" applyFont="1" applyFill="1" applyBorder="1" applyAlignment="1">
      <alignment horizontal="left" vertical="center"/>
    </xf>
    <xf numFmtId="0" fontId="3" fillId="4" borderId="2" xfId="0" applyFont="1" applyFill="1" applyBorder="1" applyAlignment="1">
      <alignment vertical="top"/>
    </xf>
    <xf numFmtId="186" fontId="2" fillId="2" borderId="0" xfId="0" applyNumberFormat="1" applyFont="1" applyFill="1" applyBorder="1" applyAlignment="1">
      <alignment horizontal="left" vertical="center"/>
    </xf>
    <xf numFmtId="187" fontId="2" fillId="2" borderId="0" xfId="0" applyNumberFormat="1" applyFont="1" applyFill="1" applyBorder="1" applyAlignment="1">
      <alignment horizontal="left" vertical="center"/>
    </xf>
    <xf numFmtId="180" fontId="0" fillId="0" borderId="0" xfId="0" applyNumberFormat="1">
      <alignment vertical="center"/>
    </xf>
    <xf numFmtId="180" fontId="14" fillId="0" borderId="29" xfId="0" applyNumberFormat="1" applyFont="1" applyBorder="1" applyAlignment="1">
      <alignment horizontal="center" vertical="center"/>
    </xf>
    <xf numFmtId="180" fontId="0" fillId="0" borderId="10" xfId="2" applyNumberFormat="1" applyFont="1" applyFill="1" applyBorder="1" applyProtection="1">
      <alignment vertical="center"/>
      <protection locked="0"/>
    </xf>
    <xf numFmtId="180" fontId="0" fillId="3" borderId="10" xfId="2" applyNumberFormat="1" applyFont="1" applyFill="1" applyBorder="1">
      <alignment vertical="center"/>
    </xf>
    <xf numFmtId="180" fontId="0" fillId="3" borderId="10" xfId="2" applyNumberFormat="1" applyFont="1" applyFill="1" applyBorder="1" applyProtection="1">
      <alignment vertical="center"/>
    </xf>
    <xf numFmtId="180" fontId="0" fillId="0" borderId="10" xfId="2" applyNumberFormat="1" applyFont="1" applyFill="1" applyBorder="1">
      <alignment vertical="center"/>
    </xf>
    <xf numFmtId="180" fontId="0" fillId="3" borderId="36" xfId="0" applyNumberFormat="1" applyFill="1" applyBorder="1">
      <alignment vertical="center"/>
    </xf>
    <xf numFmtId="180" fontId="0" fillId="3" borderId="37" xfId="0" applyNumberFormat="1" applyFill="1" applyBorder="1">
      <alignment vertical="center"/>
    </xf>
    <xf numFmtId="180" fontId="0" fillId="3" borderId="10" xfId="0" applyNumberFormat="1" applyFill="1" applyBorder="1">
      <alignment vertical="center"/>
    </xf>
    <xf numFmtId="180" fontId="0" fillId="3" borderId="38" xfId="0" applyNumberFormat="1" applyFill="1" applyBorder="1">
      <alignment vertical="center"/>
    </xf>
    <xf numFmtId="180" fontId="0" fillId="3" borderId="40" xfId="0" applyNumberFormat="1" applyFill="1" applyBorder="1">
      <alignment vertical="center"/>
    </xf>
    <xf numFmtId="180" fontId="0" fillId="3" borderId="41" xfId="0" applyNumberFormat="1" applyFill="1" applyBorder="1">
      <alignment vertical="center"/>
    </xf>
    <xf numFmtId="180" fontId="0" fillId="0" borderId="0" xfId="0" applyNumberFormat="1" applyFill="1" applyBorder="1">
      <alignment vertical="center"/>
    </xf>
    <xf numFmtId="180" fontId="0" fillId="0" borderId="0" xfId="2" applyNumberFormat="1" applyFont="1" applyFill="1" applyBorder="1" applyProtection="1">
      <alignment vertical="center"/>
      <protection locked="0"/>
    </xf>
    <xf numFmtId="0" fontId="3" fillId="0" borderId="5" xfId="0" applyFont="1" applyBorder="1" applyAlignment="1">
      <alignment horizontal="center" vertical="center"/>
    </xf>
    <xf numFmtId="0" fontId="3" fillId="6" borderId="46" xfId="0" applyFont="1" applyFill="1" applyBorder="1" applyAlignment="1">
      <alignment vertical="center"/>
    </xf>
    <xf numFmtId="0" fontId="3" fillId="0" borderId="10" xfId="0" applyFont="1" applyFill="1" applyBorder="1" applyAlignment="1" applyProtection="1">
      <alignment horizontal="center" vertical="center"/>
      <protection locked="0"/>
    </xf>
    <xf numFmtId="0" fontId="3" fillId="6" borderId="46" xfId="0" applyFont="1" applyFill="1" applyBorder="1" applyAlignment="1">
      <alignment horizontal="center" vertical="center"/>
    </xf>
    <xf numFmtId="0" fontId="3" fillId="6" borderId="47" xfId="0" applyFont="1" applyFill="1" applyBorder="1" applyAlignment="1">
      <alignment horizontal="center" vertical="center"/>
    </xf>
    <xf numFmtId="0" fontId="3" fillId="6" borderId="48" xfId="0" applyFont="1" applyFill="1" applyBorder="1" applyAlignment="1">
      <alignment horizontal="center" vertical="center"/>
    </xf>
    <xf numFmtId="3" fontId="3" fillId="6" borderId="46" xfId="0" applyNumberFormat="1" applyFont="1" applyFill="1" applyBorder="1" applyAlignment="1">
      <alignment horizontal="center" vertical="center"/>
    </xf>
    <xf numFmtId="3" fontId="3" fillId="6" borderId="48" xfId="0" applyNumberFormat="1" applyFont="1" applyFill="1" applyBorder="1" applyAlignment="1">
      <alignment horizontal="center" vertical="center"/>
    </xf>
    <xf numFmtId="183" fontId="3" fillId="6" borderId="46" xfId="0" applyNumberFormat="1" applyFont="1" applyFill="1" applyBorder="1" applyAlignment="1">
      <alignment horizontal="center" vertical="center"/>
    </xf>
    <xf numFmtId="183" fontId="3" fillId="6" borderId="49" xfId="0" applyNumberFormat="1" applyFont="1" applyFill="1" applyBorder="1" applyAlignment="1">
      <alignment horizontal="center" vertical="center"/>
    </xf>
    <xf numFmtId="0" fontId="2" fillId="3" borderId="65" xfId="0" applyFont="1" applyFill="1" applyBorder="1" applyAlignment="1">
      <alignment vertical="center"/>
    </xf>
    <xf numFmtId="0" fontId="0" fillId="3" borderId="66" xfId="0" applyFill="1" applyBorder="1" applyAlignment="1">
      <alignment horizontal="center" vertical="center"/>
    </xf>
    <xf numFmtId="0" fontId="0" fillId="3" borderId="66" xfId="0" applyFill="1" applyBorder="1">
      <alignment vertical="center"/>
    </xf>
    <xf numFmtId="0" fontId="0" fillId="3" borderId="67" xfId="0" applyFill="1" applyBorder="1" applyAlignment="1">
      <alignment horizontal="center" vertical="center"/>
    </xf>
    <xf numFmtId="180" fontId="0" fillId="3" borderId="68" xfId="0" applyNumberFormat="1" applyFill="1" applyBorder="1">
      <alignment vertical="center"/>
    </xf>
    <xf numFmtId="180" fontId="0" fillId="3" borderId="69" xfId="0" applyNumberFormat="1" applyFill="1" applyBorder="1">
      <alignment vertical="center"/>
    </xf>
    <xf numFmtId="0" fontId="3" fillId="0" borderId="4" xfId="0" applyFont="1" applyBorder="1" applyAlignment="1">
      <alignment horizontal="center" vertical="center" wrapText="1"/>
    </xf>
    <xf numFmtId="0" fontId="3" fillId="0" borderId="1" xfId="0" applyFont="1" applyBorder="1" applyAlignment="1">
      <alignment horizontal="center" vertical="center"/>
    </xf>
    <xf numFmtId="0" fontId="3" fillId="0" borderId="4" xfId="0" applyFont="1" applyBorder="1" applyAlignment="1">
      <alignment horizontal="center" vertical="center"/>
    </xf>
    <xf numFmtId="0" fontId="3" fillId="0" borderId="9" xfId="0" applyFont="1" applyBorder="1" applyAlignment="1">
      <alignment horizontal="center" vertical="center"/>
    </xf>
    <xf numFmtId="0" fontId="3" fillId="0" borderId="3" xfId="0" applyFont="1" applyBorder="1" applyAlignment="1">
      <alignment horizontal="center" vertical="center"/>
    </xf>
    <xf numFmtId="177" fontId="3" fillId="0" borderId="8" xfId="0" applyNumberFormat="1" applyFont="1" applyBorder="1" applyAlignment="1">
      <alignment horizontal="center" vertical="center"/>
    </xf>
    <xf numFmtId="0" fontId="3" fillId="0" borderId="17" xfId="0" applyFont="1" applyBorder="1">
      <alignment vertical="center"/>
    </xf>
    <xf numFmtId="0" fontId="3" fillId="0" borderId="5" xfId="0" applyFont="1" applyBorder="1">
      <alignment vertical="center"/>
    </xf>
    <xf numFmtId="180" fontId="0" fillId="5" borderId="10" xfId="2" applyNumberFormat="1" applyFont="1" applyFill="1" applyBorder="1">
      <alignment vertical="center"/>
    </xf>
    <xf numFmtId="0" fontId="0" fillId="0" borderId="14" xfId="0" applyFill="1" applyBorder="1" applyProtection="1">
      <alignment vertical="center"/>
      <protection locked="0"/>
    </xf>
    <xf numFmtId="0" fontId="0" fillId="0" borderId="5" xfId="0" applyFill="1" applyBorder="1" applyProtection="1">
      <alignment vertical="center"/>
      <protection locked="0"/>
    </xf>
    <xf numFmtId="0" fontId="14" fillId="0" borderId="70" xfId="0" applyFont="1" applyBorder="1" applyAlignment="1">
      <alignment horizontal="center" vertical="center"/>
    </xf>
    <xf numFmtId="0" fontId="0" fillId="0" borderId="13" xfId="0" applyFill="1" applyBorder="1" applyProtection="1">
      <alignment vertical="center"/>
      <protection locked="0"/>
    </xf>
    <xf numFmtId="0" fontId="0" fillId="5" borderId="0" xfId="0" applyFill="1" applyBorder="1" applyAlignment="1">
      <alignment horizontal="left" vertical="center"/>
    </xf>
    <xf numFmtId="0" fontId="0" fillId="5" borderId="0" xfId="0" applyFill="1" applyBorder="1" applyAlignment="1">
      <alignment horizontal="center" vertical="center"/>
    </xf>
    <xf numFmtId="0" fontId="0" fillId="5" borderId="0" xfId="0" applyFill="1" applyBorder="1">
      <alignment vertical="center"/>
    </xf>
    <xf numFmtId="180" fontId="0" fillId="5" borderId="0" xfId="0" applyNumberFormat="1" applyFill="1" applyBorder="1">
      <alignment vertical="center"/>
    </xf>
    <xf numFmtId="183" fontId="0" fillId="0" borderId="10" xfId="2" applyNumberFormat="1" applyFont="1" applyFill="1" applyBorder="1">
      <alignment vertical="center"/>
    </xf>
    <xf numFmtId="183" fontId="0" fillId="3" borderId="41" xfId="0" applyNumberFormat="1" applyFill="1" applyBorder="1">
      <alignment vertical="center"/>
    </xf>
    <xf numFmtId="177" fontId="3" fillId="0" borderId="7" xfId="0" applyNumberFormat="1" applyFont="1" applyBorder="1" applyAlignment="1">
      <alignment vertical="top"/>
    </xf>
    <xf numFmtId="179" fontId="7" fillId="3" borderId="1" xfId="0" applyNumberFormat="1" applyFont="1" applyFill="1" applyBorder="1" applyAlignment="1">
      <alignment vertical="center" wrapText="1"/>
    </xf>
    <xf numFmtId="178" fontId="3" fillId="3" borderId="9" xfId="0" applyNumberFormat="1" applyFont="1" applyFill="1" applyBorder="1" applyAlignment="1">
      <alignment vertical="center"/>
    </xf>
    <xf numFmtId="178" fontId="3" fillId="3" borderId="9" xfId="0" applyNumberFormat="1" applyFont="1" applyFill="1" applyBorder="1" applyAlignment="1">
      <alignment vertical="top"/>
    </xf>
    <xf numFmtId="178" fontId="3" fillId="0" borderId="9" xfId="0" applyNumberFormat="1" applyFont="1" applyBorder="1" applyAlignment="1">
      <alignment vertical="top"/>
    </xf>
    <xf numFmtId="178" fontId="3" fillId="5" borderId="9" xfId="0" applyNumberFormat="1" applyFont="1" applyFill="1" applyBorder="1" applyAlignment="1">
      <alignment vertical="top"/>
    </xf>
    <xf numFmtId="178" fontId="3" fillId="3" borderId="9" xfId="0" applyNumberFormat="1" applyFont="1" applyFill="1" applyBorder="1" applyAlignment="1">
      <alignment horizontal="right" vertical="center"/>
    </xf>
    <xf numFmtId="178" fontId="3" fillId="3" borderId="25" xfId="0" applyNumberFormat="1" applyFont="1" applyFill="1" applyBorder="1" applyAlignment="1">
      <alignment vertical="center"/>
    </xf>
    <xf numFmtId="178" fontId="3" fillId="0" borderId="26" xfId="0" applyNumberFormat="1" applyFont="1" applyBorder="1" applyAlignment="1">
      <alignment vertical="top"/>
    </xf>
    <xf numFmtId="178" fontId="3" fillId="5" borderId="26" xfId="0" applyNumberFormat="1" applyFont="1" applyFill="1" applyBorder="1" applyAlignment="1">
      <alignment vertical="top"/>
    </xf>
    <xf numFmtId="178" fontId="3" fillId="4" borderId="8" xfId="0" applyNumberFormat="1" applyFont="1" applyFill="1" applyBorder="1" applyAlignment="1">
      <alignment vertical="center"/>
    </xf>
    <xf numFmtId="178" fontId="3" fillId="4" borderId="8" xfId="0" applyNumberFormat="1" applyFont="1" applyFill="1" applyBorder="1" applyAlignment="1">
      <alignment horizontal="right" vertical="center"/>
    </xf>
    <xf numFmtId="0" fontId="0" fillId="0" borderId="0" xfId="0" applyFont="1" applyBorder="1" applyAlignment="1">
      <alignment vertical="top"/>
    </xf>
    <xf numFmtId="0" fontId="0" fillId="0" borderId="7" xfId="0" applyFont="1" applyBorder="1" applyAlignment="1">
      <alignment vertical="top"/>
    </xf>
    <xf numFmtId="178" fontId="3" fillId="3" borderId="26" xfId="0" applyNumberFormat="1" applyFont="1" applyFill="1" applyBorder="1" applyAlignment="1">
      <alignment vertical="center"/>
    </xf>
    <xf numFmtId="178" fontId="3" fillId="3" borderId="14" xfId="0" applyNumberFormat="1" applyFont="1" applyFill="1" applyBorder="1" applyAlignment="1">
      <alignment horizontal="right" vertical="center"/>
    </xf>
    <xf numFmtId="0" fontId="3" fillId="6" borderId="13" xfId="0" applyFont="1" applyFill="1" applyBorder="1" applyAlignment="1">
      <alignment horizontal="center" vertical="center"/>
    </xf>
    <xf numFmtId="0" fontId="2" fillId="3" borderId="71" xfId="0" applyFont="1" applyFill="1" applyBorder="1" applyAlignment="1">
      <alignment vertical="center"/>
    </xf>
    <xf numFmtId="38" fontId="0" fillId="0" borderId="40" xfId="2" applyFont="1" applyFill="1" applyBorder="1" applyProtection="1">
      <alignment vertical="center"/>
      <protection locked="0"/>
    </xf>
    <xf numFmtId="0" fontId="2" fillId="3" borderId="73" xfId="0" applyFont="1" applyFill="1" applyBorder="1" applyAlignment="1">
      <alignment vertical="center"/>
    </xf>
    <xf numFmtId="0" fontId="0" fillId="0" borderId="72" xfId="0" applyFill="1" applyBorder="1" applyAlignment="1">
      <alignment horizontal="left" vertical="center"/>
    </xf>
    <xf numFmtId="0" fontId="3" fillId="0" borderId="74" xfId="0" applyFont="1" applyFill="1" applyBorder="1" applyAlignment="1">
      <alignment horizontal="left" vertical="top"/>
    </xf>
    <xf numFmtId="180" fontId="3" fillId="0" borderId="21" xfId="0" applyNumberFormat="1" applyFont="1" applyFill="1" applyBorder="1" applyAlignment="1">
      <alignment vertical="top"/>
    </xf>
    <xf numFmtId="178" fontId="3" fillId="0" borderId="21" xfId="0" applyNumberFormat="1" applyFont="1" applyFill="1" applyBorder="1" applyAlignment="1">
      <alignment vertical="top"/>
    </xf>
    <xf numFmtId="178" fontId="3" fillId="3" borderId="21" xfId="0" applyNumberFormat="1" applyFont="1" applyFill="1" applyBorder="1" applyAlignment="1">
      <alignment vertical="top"/>
    </xf>
    <xf numFmtId="0" fontId="3" fillId="0" borderId="56" xfId="0" applyFont="1" applyFill="1" applyBorder="1" applyAlignment="1">
      <alignment horizontal="left" vertical="top"/>
    </xf>
    <xf numFmtId="183" fontId="3" fillId="4" borderId="10" xfId="0" applyNumberFormat="1" applyFont="1" applyFill="1" applyBorder="1" applyAlignment="1">
      <alignment horizontal="left" vertical="top"/>
    </xf>
    <xf numFmtId="178" fontId="3" fillId="3" borderId="45" xfId="0" applyNumberFormat="1" applyFont="1" applyFill="1" applyBorder="1" applyAlignment="1">
      <alignment horizontal="right" vertical="center"/>
    </xf>
    <xf numFmtId="178" fontId="3" fillId="3" borderId="56" xfId="0" applyNumberFormat="1" applyFont="1" applyFill="1" applyBorder="1" applyAlignment="1">
      <alignment horizontal="right" vertical="center"/>
    </xf>
    <xf numFmtId="178" fontId="3" fillId="3" borderId="14" xfId="0" applyNumberFormat="1" applyFont="1" applyFill="1" applyBorder="1" applyAlignment="1">
      <alignment vertical="top"/>
    </xf>
    <xf numFmtId="178" fontId="3" fillId="3" borderId="1" xfId="0" applyNumberFormat="1" applyFont="1" applyFill="1" applyBorder="1" applyAlignment="1">
      <alignment horizontal="right" vertical="center"/>
    </xf>
    <xf numFmtId="178" fontId="3" fillId="3" borderId="7" xfId="0" applyNumberFormat="1" applyFont="1" applyFill="1" applyBorder="1" applyAlignment="1">
      <alignment vertical="top"/>
    </xf>
    <xf numFmtId="178" fontId="3" fillId="3" borderId="62" xfId="0" applyNumberFormat="1" applyFont="1" applyFill="1" applyBorder="1" applyAlignment="1">
      <alignment vertical="top"/>
    </xf>
    <xf numFmtId="178" fontId="3" fillId="3" borderId="74" xfId="0" applyNumberFormat="1" applyFont="1" applyFill="1" applyBorder="1" applyAlignment="1">
      <alignment vertical="top"/>
    </xf>
    <xf numFmtId="178" fontId="3" fillId="3" borderId="4" xfId="0" applyNumberFormat="1" applyFont="1" applyFill="1" applyBorder="1" applyAlignment="1">
      <alignment vertical="top"/>
    </xf>
    <xf numFmtId="178" fontId="3" fillId="3" borderId="3" xfId="0" applyNumberFormat="1" applyFont="1" applyFill="1" applyBorder="1" applyAlignment="1">
      <alignment vertical="top"/>
    </xf>
    <xf numFmtId="179" fontId="3" fillId="3" borderId="74" xfId="0" applyNumberFormat="1" applyFont="1" applyFill="1" applyBorder="1" applyAlignment="1">
      <alignment vertical="center" wrapText="1"/>
    </xf>
    <xf numFmtId="178" fontId="3" fillId="3" borderId="20" xfId="0" applyNumberFormat="1" applyFont="1" applyFill="1" applyBorder="1" applyAlignment="1">
      <alignment horizontal="right" vertical="center"/>
    </xf>
    <xf numFmtId="178" fontId="3" fillId="3" borderId="53" xfId="0" applyNumberFormat="1" applyFont="1" applyFill="1" applyBorder="1" applyAlignment="1">
      <alignment vertical="top"/>
    </xf>
    <xf numFmtId="178" fontId="3" fillId="3" borderId="16" xfId="0" applyNumberFormat="1" applyFont="1" applyFill="1" applyBorder="1" applyAlignment="1">
      <alignment vertical="top"/>
    </xf>
    <xf numFmtId="178" fontId="3" fillId="3" borderId="54" xfId="0" applyNumberFormat="1" applyFont="1" applyFill="1" applyBorder="1" applyAlignment="1">
      <alignment vertical="top"/>
    </xf>
    <xf numFmtId="178" fontId="3" fillId="3" borderId="9" xfId="2" applyNumberFormat="1" applyFont="1" applyFill="1" applyBorder="1" applyAlignment="1">
      <alignment vertical="top"/>
    </xf>
    <xf numFmtId="178" fontId="3" fillId="3" borderId="8" xfId="2" applyNumberFormat="1" applyFont="1" applyFill="1" applyBorder="1" applyAlignment="1">
      <alignment vertical="top"/>
    </xf>
    <xf numFmtId="178" fontId="3" fillId="3" borderId="7" xfId="0" applyNumberFormat="1" applyFont="1" applyFill="1" applyBorder="1" applyAlignment="1">
      <alignment vertical="center"/>
    </xf>
    <xf numFmtId="178" fontId="3" fillId="3" borderId="15" xfId="0" applyNumberFormat="1" applyFont="1" applyFill="1" applyBorder="1" applyAlignment="1">
      <alignment horizontal="right" vertical="center"/>
    </xf>
    <xf numFmtId="178" fontId="3" fillId="3" borderId="3" xfId="0" applyNumberFormat="1" applyFont="1" applyFill="1" applyBorder="1" applyAlignment="1">
      <alignment horizontal="right" vertical="center"/>
    </xf>
    <xf numFmtId="178" fontId="3" fillId="3" borderId="3" xfId="0" applyNumberFormat="1" applyFont="1" applyFill="1" applyBorder="1" applyAlignment="1">
      <alignment vertical="center"/>
    </xf>
    <xf numFmtId="178" fontId="3" fillId="3" borderId="8" xfId="0" applyNumberFormat="1" applyFont="1" applyFill="1" applyBorder="1" applyAlignment="1">
      <alignment horizontal="right" vertical="center"/>
    </xf>
    <xf numFmtId="178" fontId="3" fillId="3" borderId="28" xfId="0" applyNumberFormat="1" applyFont="1" applyFill="1" applyBorder="1" applyAlignment="1">
      <alignment horizontal="right" vertical="center"/>
    </xf>
    <xf numFmtId="178" fontId="3" fillId="3" borderId="7" xfId="0" applyNumberFormat="1" applyFont="1" applyFill="1" applyBorder="1" applyAlignment="1">
      <alignment horizontal="right" vertical="center"/>
    </xf>
    <xf numFmtId="178" fontId="3" fillId="3" borderId="8" xfId="0" applyNumberFormat="1" applyFont="1" applyFill="1" applyBorder="1" applyAlignment="1">
      <alignment vertical="center"/>
    </xf>
    <xf numFmtId="178" fontId="3" fillId="3" borderId="10" xfId="0" applyNumberFormat="1" applyFont="1" applyFill="1" applyBorder="1">
      <alignment vertical="center"/>
    </xf>
    <xf numFmtId="178" fontId="3" fillId="3" borderId="4" xfId="0" applyNumberFormat="1" applyFont="1" applyFill="1" applyBorder="1" applyAlignment="1">
      <alignment horizontal="right" vertical="center"/>
    </xf>
    <xf numFmtId="178" fontId="3" fillId="3" borderId="27" xfId="0" applyNumberFormat="1" applyFont="1" applyFill="1" applyBorder="1">
      <alignment vertical="center"/>
    </xf>
    <xf numFmtId="177" fontId="0" fillId="0" borderId="0" xfId="0" applyNumberFormat="1" applyFont="1" applyBorder="1" applyAlignment="1">
      <alignment horizontal="right" vertical="center"/>
    </xf>
    <xf numFmtId="0" fontId="3" fillId="0" borderId="1" xfId="0" applyFont="1" applyBorder="1" applyAlignment="1">
      <alignment horizontal="center" vertical="center"/>
    </xf>
    <xf numFmtId="0" fontId="14" fillId="0" borderId="0" xfId="0" applyFont="1" applyBorder="1" applyAlignment="1">
      <alignment horizontal="left" vertical="center"/>
    </xf>
    <xf numFmtId="0" fontId="24" fillId="0" borderId="0" xfId="0" applyFont="1" applyBorder="1" applyAlignment="1">
      <alignment horizontal="center" vertical="center"/>
    </xf>
    <xf numFmtId="0" fontId="14" fillId="0" borderId="0" xfId="0" applyFont="1">
      <alignment vertical="center"/>
    </xf>
    <xf numFmtId="0" fontId="24" fillId="0" borderId="0" xfId="0" applyFont="1" applyBorder="1" applyAlignment="1">
      <alignment horizontal="left" vertical="center"/>
    </xf>
    <xf numFmtId="0" fontId="24" fillId="0" borderId="0" xfId="0" applyFont="1" applyBorder="1" applyAlignment="1">
      <alignment vertical="center"/>
    </xf>
    <xf numFmtId="188" fontId="3" fillId="3" borderId="21" xfId="0" applyNumberFormat="1" applyFont="1" applyFill="1" applyBorder="1" applyAlignment="1">
      <alignment vertical="top"/>
    </xf>
    <xf numFmtId="177" fontId="3" fillId="0" borderId="3" xfId="0" applyNumberFormat="1" applyFont="1" applyFill="1" applyBorder="1" applyAlignment="1">
      <alignment vertical="top"/>
    </xf>
    <xf numFmtId="179" fontId="3" fillId="3" borderId="53" xfId="0" applyNumberFormat="1" applyFont="1" applyFill="1" applyBorder="1" applyAlignment="1">
      <alignment vertical="center" wrapText="1"/>
    </xf>
    <xf numFmtId="179" fontId="3" fillId="3" borderId="16" xfId="0" applyNumberFormat="1" applyFont="1" applyFill="1" applyBorder="1" applyAlignment="1">
      <alignment vertical="center" wrapText="1"/>
    </xf>
    <xf numFmtId="179" fontId="3" fillId="3" borderId="54" xfId="0" applyNumberFormat="1" applyFont="1" applyFill="1" applyBorder="1" applyAlignment="1">
      <alignment vertical="center" wrapText="1"/>
    </xf>
    <xf numFmtId="189" fontId="2" fillId="0" borderId="0" xfId="0" applyNumberFormat="1" applyFont="1" applyBorder="1" applyAlignment="1">
      <alignment horizontal="center" vertical="center"/>
    </xf>
    <xf numFmtId="40" fontId="3" fillId="6" borderId="46" xfId="2" applyNumberFormat="1" applyFont="1" applyFill="1" applyBorder="1" applyAlignment="1">
      <alignment vertical="center"/>
    </xf>
    <xf numFmtId="40" fontId="3" fillId="6" borderId="47" xfId="2" applyNumberFormat="1" applyFont="1" applyFill="1" applyBorder="1" applyAlignment="1">
      <alignment vertical="center"/>
    </xf>
    <xf numFmtId="40" fontId="3" fillId="6" borderId="48" xfId="2" applyNumberFormat="1" applyFont="1" applyFill="1" applyBorder="1" applyAlignment="1">
      <alignment vertical="center"/>
    </xf>
    <xf numFmtId="180" fontId="3" fillId="6" borderId="48" xfId="0" applyNumberFormat="1" applyFont="1" applyFill="1" applyBorder="1">
      <alignment vertical="center"/>
    </xf>
    <xf numFmtId="0" fontId="3" fillId="4" borderId="6" xfId="0" applyFont="1" applyFill="1" applyBorder="1" applyAlignment="1">
      <alignment horizontal="left" vertical="top" wrapText="1" shrinkToFit="1"/>
    </xf>
    <xf numFmtId="0" fontId="3" fillId="4" borderId="0" xfId="0" applyFont="1" applyFill="1" applyBorder="1" applyAlignment="1">
      <alignment horizontal="left" vertical="top" wrapText="1" shrinkToFit="1"/>
    </xf>
    <xf numFmtId="0" fontId="3" fillId="4" borderId="7" xfId="0" applyFont="1" applyFill="1" applyBorder="1" applyAlignment="1">
      <alignment horizontal="left" vertical="top" wrapText="1" shrinkToFit="1"/>
    </xf>
    <xf numFmtId="0" fontId="3" fillId="4" borderId="2" xfId="0" applyFont="1" applyFill="1" applyBorder="1" applyAlignment="1">
      <alignment horizontal="left" vertical="top" wrapText="1" shrinkToFit="1"/>
    </xf>
    <xf numFmtId="0" fontId="3" fillId="4" borderId="13" xfId="0" applyFont="1" applyFill="1" applyBorder="1" applyAlignment="1">
      <alignment horizontal="left" vertical="top" wrapText="1" shrinkToFit="1"/>
    </xf>
    <xf numFmtId="0" fontId="3" fillId="4" borderId="3" xfId="0" applyFont="1" applyFill="1" applyBorder="1" applyAlignment="1">
      <alignment horizontal="left" vertical="top" wrapText="1" shrinkToFit="1"/>
    </xf>
    <xf numFmtId="0" fontId="3" fillId="0" borderId="14" xfId="0" applyFont="1" applyBorder="1" applyAlignment="1">
      <alignment horizontal="center" vertical="center"/>
    </xf>
    <xf numFmtId="0" fontId="3" fillId="0" borderId="1" xfId="0" applyFont="1" applyBorder="1" applyAlignment="1">
      <alignment horizontal="center" vertical="center"/>
    </xf>
    <xf numFmtId="0" fontId="3" fillId="0" borderId="4" xfId="0" applyFont="1" applyBorder="1" applyAlignment="1">
      <alignment horizontal="center" vertical="center"/>
    </xf>
    <xf numFmtId="0" fontId="3" fillId="0" borderId="6" xfId="0" applyFont="1" applyBorder="1" applyAlignment="1">
      <alignment horizontal="center" vertical="center"/>
    </xf>
    <xf numFmtId="0" fontId="3" fillId="0" borderId="14" xfId="0" applyFont="1" applyBorder="1" applyAlignment="1">
      <alignment horizontal="center" vertical="center" wrapText="1"/>
    </xf>
    <xf numFmtId="0" fontId="3" fillId="0" borderId="4" xfId="0" applyFont="1" applyBorder="1" applyAlignment="1">
      <alignment horizontal="center" vertical="center" wrapText="1"/>
    </xf>
    <xf numFmtId="177" fontId="3" fillId="0" borderId="12" xfId="0" applyNumberFormat="1" applyFont="1" applyBorder="1" applyAlignment="1">
      <alignment horizontal="center" vertical="center"/>
    </xf>
    <xf numFmtId="177" fontId="3" fillId="0" borderId="18" xfId="0" applyNumberFormat="1" applyFont="1" applyBorder="1" applyAlignment="1">
      <alignment horizontal="center" vertical="center"/>
    </xf>
    <xf numFmtId="177" fontId="3" fillId="0" borderId="8" xfId="0" applyNumberFormat="1" applyFont="1" applyBorder="1" applyAlignment="1">
      <alignment horizontal="center" vertical="center"/>
    </xf>
    <xf numFmtId="0" fontId="3" fillId="4" borderId="17" xfId="0" applyFont="1" applyFill="1" applyBorder="1" applyAlignment="1">
      <alignment horizontal="left" vertical="top" wrapText="1"/>
    </xf>
    <xf numFmtId="0" fontId="3" fillId="4" borderId="5" xfId="0" applyFont="1" applyFill="1" applyBorder="1" applyAlignment="1">
      <alignment horizontal="left" vertical="top" wrapText="1"/>
    </xf>
    <xf numFmtId="0" fontId="3" fillId="4" borderId="9" xfId="0" applyFont="1" applyFill="1" applyBorder="1" applyAlignment="1">
      <alignment horizontal="left" vertical="top" wrapText="1"/>
    </xf>
    <xf numFmtId="0" fontId="3" fillId="0" borderId="17" xfId="0" applyFont="1" applyBorder="1" applyAlignment="1">
      <alignment horizontal="center" vertical="center"/>
    </xf>
    <xf numFmtId="0" fontId="3" fillId="0" borderId="5" xfId="0" applyFont="1" applyBorder="1" applyAlignment="1">
      <alignment horizontal="center" vertical="center"/>
    </xf>
    <xf numFmtId="0" fontId="3" fillId="0" borderId="9" xfId="0" applyFont="1" applyBorder="1" applyAlignment="1">
      <alignment horizontal="center" vertical="center"/>
    </xf>
    <xf numFmtId="0" fontId="3" fillId="0" borderId="2" xfId="0" applyFont="1" applyBorder="1" applyAlignment="1">
      <alignment horizontal="center" vertical="center"/>
    </xf>
    <xf numFmtId="0" fontId="3" fillId="0" borderId="13" xfId="0" applyFont="1" applyBorder="1" applyAlignment="1">
      <alignment horizontal="center" vertical="center"/>
    </xf>
    <xf numFmtId="0" fontId="3" fillId="0" borderId="3" xfId="0" applyFont="1" applyBorder="1" applyAlignment="1">
      <alignment horizontal="center" vertical="center"/>
    </xf>
    <xf numFmtId="177" fontId="3" fillId="0" borderId="14" xfId="0" applyNumberFormat="1" applyFont="1" applyBorder="1" applyAlignment="1">
      <alignment horizontal="center" vertical="center"/>
    </xf>
    <xf numFmtId="177" fontId="3" fillId="0" borderId="4" xfId="0" applyNumberFormat="1" applyFont="1" applyBorder="1" applyAlignment="1">
      <alignment horizontal="center" vertical="center"/>
    </xf>
    <xf numFmtId="0" fontId="5" fillId="0" borderId="0" xfId="0" applyFont="1" applyAlignment="1">
      <alignment horizontal="left" vertical="center"/>
    </xf>
    <xf numFmtId="0" fontId="3" fillId="6" borderId="17" xfId="0" applyFont="1" applyFill="1" applyBorder="1">
      <alignment vertical="center"/>
    </xf>
    <xf numFmtId="0" fontId="3" fillId="6" borderId="5" xfId="0" applyFont="1" applyFill="1" applyBorder="1">
      <alignment vertical="center"/>
    </xf>
    <xf numFmtId="0" fontId="0" fillId="0" borderId="5" xfId="0" quotePrefix="1" applyFont="1" applyBorder="1" applyAlignment="1">
      <alignment horizontal="center"/>
    </xf>
    <xf numFmtId="0" fontId="0" fillId="0" borderId="5" xfId="0" applyFont="1" applyBorder="1" applyAlignment="1">
      <alignment horizontal="center"/>
    </xf>
    <xf numFmtId="0" fontId="3" fillId="0" borderId="17" xfId="0" applyFont="1" applyBorder="1">
      <alignment vertical="center"/>
    </xf>
    <xf numFmtId="0" fontId="3" fillId="0" borderId="5" xfId="0" applyFont="1" applyBorder="1">
      <alignment vertical="center"/>
    </xf>
    <xf numFmtId="0" fontId="0" fillId="0" borderId="0" xfId="0" applyFont="1" applyAlignment="1">
      <alignment horizontal="center" vertical="center"/>
    </xf>
    <xf numFmtId="0" fontId="3" fillId="6" borderId="17" xfId="0" applyFont="1" applyFill="1" applyBorder="1" applyAlignment="1">
      <alignment horizontal="left" vertical="center"/>
    </xf>
    <xf numFmtId="0" fontId="3" fillId="6" borderId="5" xfId="0" applyFont="1" applyFill="1" applyBorder="1" applyAlignment="1">
      <alignment horizontal="left" vertical="center"/>
    </xf>
    <xf numFmtId="0" fontId="3" fillId="0" borderId="12"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8" xfId="0" applyFont="1" applyBorder="1" applyAlignment="1">
      <alignment horizontal="center" vertical="center" wrapText="1"/>
    </xf>
    <xf numFmtId="181" fontId="3" fillId="0" borderId="12" xfId="0" applyNumberFormat="1" applyFont="1" applyBorder="1" applyAlignment="1">
      <alignment horizontal="center" vertical="center" wrapText="1"/>
    </xf>
    <xf numFmtId="181" fontId="3" fillId="0" borderId="8" xfId="0" applyNumberFormat="1" applyFont="1" applyBorder="1" applyAlignment="1">
      <alignment horizontal="center" vertical="center" wrapText="1"/>
    </xf>
    <xf numFmtId="0" fontId="17" fillId="5" borderId="0" xfId="0" applyFont="1" applyFill="1" applyAlignment="1">
      <alignment horizontal="left" vertical="center"/>
    </xf>
    <xf numFmtId="0" fontId="18" fillId="5" borderId="0" xfId="0" applyFont="1" applyFill="1" applyAlignment="1">
      <alignment vertical="center"/>
    </xf>
    <xf numFmtId="0" fontId="17" fillId="5" borderId="0" xfId="0" applyFont="1" applyFill="1" applyAlignment="1">
      <alignment horizontal="left" vertical="center" wrapText="1" indent="1"/>
    </xf>
    <xf numFmtId="0" fontId="14" fillId="0" borderId="42" xfId="0" applyFont="1" applyBorder="1" applyAlignment="1">
      <alignment horizontal="center" vertical="center"/>
    </xf>
    <xf numFmtId="0" fontId="14" fillId="0" borderId="43" xfId="0" applyFont="1" applyBorder="1" applyAlignment="1">
      <alignment horizontal="center" vertical="center"/>
    </xf>
    <xf numFmtId="0" fontId="14" fillId="0" borderId="44" xfId="0" applyFont="1" applyBorder="1" applyAlignment="1">
      <alignment horizontal="center" vertical="center"/>
    </xf>
  </cellXfs>
  <cellStyles count="4">
    <cellStyle name="桁区切り" xfId="2" builtinId="6"/>
    <cellStyle name="通貨" xfId="3" builtinId="7"/>
    <cellStyle name="標準" xfId="0" builtinId="0"/>
    <cellStyle name="標準_111" xfId="1"/>
  </cellStyles>
  <dxfs count="1">
    <dxf>
      <font>
        <color theme="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N193"/>
  <sheetViews>
    <sheetView showGridLines="0" tabSelected="1" view="pageBreakPreview" zoomScaleNormal="100" zoomScaleSheetLayoutView="100" workbookViewId="0">
      <selection sqref="A1:D1"/>
    </sheetView>
  </sheetViews>
  <sheetFormatPr defaultColWidth="8.90625" defaultRowHeight="12.75" customHeight="1" outlineLevelRow="1" outlineLevelCol="1" x14ac:dyDescent="0.2"/>
  <cols>
    <col min="1" max="3" width="2" customWidth="1"/>
    <col min="4" max="4" width="23.453125" customWidth="1"/>
    <col min="5" max="5" width="12.453125" customWidth="1"/>
    <col min="6" max="6" width="11.36328125" style="15" customWidth="1"/>
    <col min="7" max="7" width="9.36328125" style="15" customWidth="1"/>
    <col min="8" max="8" width="10.90625" style="15" customWidth="1"/>
    <col min="9" max="9" width="10.90625" style="15" customWidth="1" outlineLevel="1"/>
    <col min="10" max="10" width="11" style="15" bestFit="1" customWidth="1"/>
    <col min="11" max="11" width="10.90625" style="15" customWidth="1"/>
    <col min="12" max="12" width="10.36328125" style="15" customWidth="1"/>
    <col min="13" max="13" width="4" style="10" customWidth="1"/>
    <col min="14" max="14" width="14" customWidth="1"/>
    <col min="15" max="15" width="2.453125" customWidth="1"/>
  </cols>
  <sheetData>
    <row r="1" spans="1:14" ht="12.75" customHeight="1" x14ac:dyDescent="0.2">
      <c r="A1" s="522" t="s">
        <v>389</v>
      </c>
      <c r="B1" s="522"/>
      <c r="C1" s="522"/>
      <c r="D1" s="522"/>
      <c r="E1" s="1"/>
      <c r="F1" s="11"/>
      <c r="G1" s="11"/>
      <c r="H1" s="11"/>
      <c r="I1" s="11"/>
      <c r="J1" s="11"/>
      <c r="K1" s="11"/>
      <c r="L1" s="11"/>
      <c r="M1" s="17"/>
      <c r="N1" s="270" t="s">
        <v>0</v>
      </c>
    </row>
    <row r="2" spans="1:14" ht="12.75" customHeight="1" x14ac:dyDescent="0.2">
      <c r="A2" s="481" t="s">
        <v>381</v>
      </c>
      <c r="B2" s="482"/>
      <c r="C2" s="482"/>
      <c r="D2" s="482"/>
      <c r="E2" s="86"/>
      <c r="F2" s="86"/>
      <c r="G2" s="86"/>
      <c r="H2" s="86"/>
      <c r="I2" s="86"/>
      <c r="J2" s="86"/>
      <c r="K2" s="86"/>
      <c r="L2" s="86"/>
      <c r="M2" s="86"/>
      <c r="N2" s="86"/>
    </row>
    <row r="3" spans="1:14" ht="12.75" customHeight="1" x14ac:dyDescent="0.2">
      <c r="A3" s="483"/>
      <c r="B3" s="484"/>
      <c r="C3" s="484"/>
      <c r="D3" s="484" t="s">
        <v>1</v>
      </c>
      <c r="E3" s="170"/>
      <c r="F3" s="170"/>
      <c r="G3" s="170"/>
      <c r="H3" s="170"/>
      <c r="I3" s="170"/>
      <c r="J3" s="170"/>
      <c r="K3" s="170"/>
      <c r="L3" s="170"/>
      <c r="M3" s="171"/>
      <c r="N3" s="171"/>
    </row>
    <row r="4" spans="1:14" ht="12.75" customHeight="1" x14ac:dyDescent="0.2">
      <c r="A4" s="483"/>
      <c r="B4" s="485"/>
      <c r="C4" s="485"/>
      <c r="D4" s="485" t="s">
        <v>2</v>
      </c>
      <c r="E4" s="479">
        <f>K187</f>
        <v>35537405</v>
      </c>
      <c r="F4" s="41"/>
      <c r="G4" s="41"/>
      <c r="H4" s="41"/>
      <c r="I4" s="41"/>
      <c r="J4" s="41"/>
      <c r="K4" s="88">
        <v>1</v>
      </c>
      <c r="L4" s="87" t="s">
        <v>376</v>
      </c>
      <c r="M4" s="86" t="s">
        <v>348</v>
      </c>
      <c r="N4" s="375">
        <v>110</v>
      </c>
    </row>
    <row r="5" spans="1:14" ht="12.75" customHeight="1" x14ac:dyDescent="0.2">
      <c r="A5" s="484"/>
      <c r="B5" s="484"/>
      <c r="C5" s="484"/>
      <c r="D5" s="484" t="s">
        <v>380</v>
      </c>
      <c r="E5" s="479">
        <f>F187</f>
        <v>35665275</v>
      </c>
      <c r="F5" s="87"/>
      <c r="G5" s="87"/>
      <c r="H5" s="87"/>
      <c r="I5" s="87"/>
      <c r="J5" s="87"/>
      <c r="K5" s="41" t="s">
        <v>275</v>
      </c>
      <c r="L5" s="84" t="s">
        <v>154</v>
      </c>
      <c r="M5" s="86" t="s">
        <v>348</v>
      </c>
      <c r="N5" s="374">
        <v>0.08</v>
      </c>
    </row>
    <row r="6" spans="1:14" ht="12.75" customHeight="1" outlineLevel="1" x14ac:dyDescent="0.2">
      <c r="A6" s="87"/>
      <c r="B6" s="87"/>
      <c r="C6" s="87"/>
      <c r="D6" s="484" t="s">
        <v>384</v>
      </c>
      <c r="E6" s="491">
        <v>5</v>
      </c>
      <c r="F6" s="87"/>
      <c r="G6" s="87"/>
      <c r="H6" s="87"/>
      <c r="I6" s="87"/>
      <c r="J6" s="87"/>
      <c r="K6" s="41" t="s">
        <v>276</v>
      </c>
      <c r="L6" s="84" t="s">
        <v>224</v>
      </c>
      <c r="M6" s="86" t="s">
        <v>348</v>
      </c>
      <c r="N6" s="374">
        <v>3</v>
      </c>
    </row>
    <row r="7" spans="1:14" ht="12.75" customHeight="1" x14ac:dyDescent="0.2">
      <c r="A7" s="322" t="s">
        <v>330</v>
      </c>
      <c r="B7" s="85"/>
      <c r="C7" s="85"/>
      <c r="D7" s="85"/>
      <c r="E7" s="324"/>
      <c r="F7" s="322"/>
      <c r="G7" s="372"/>
      <c r="H7" s="322" t="s">
        <v>349</v>
      </c>
      <c r="I7" s="85"/>
      <c r="J7" s="85"/>
      <c r="K7" s="85"/>
      <c r="L7" s="139" t="s">
        <v>3</v>
      </c>
      <c r="M7" s="85"/>
      <c r="N7" s="85"/>
    </row>
    <row r="8" spans="1:14" ht="12.75" customHeight="1" x14ac:dyDescent="0.2">
      <c r="A8" s="322" t="s">
        <v>390</v>
      </c>
      <c r="B8" s="85"/>
      <c r="C8" s="85"/>
      <c r="D8" s="85"/>
      <c r="E8" s="324"/>
      <c r="F8" s="322"/>
      <c r="G8" s="322"/>
      <c r="H8" s="322"/>
      <c r="I8" s="85"/>
      <c r="J8" s="85"/>
      <c r="K8" s="85"/>
      <c r="L8" s="139"/>
      <c r="M8" s="85"/>
      <c r="N8" s="85"/>
    </row>
    <row r="9" spans="1:14" ht="15" customHeight="1" x14ac:dyDescent="0.2">
      <c r="A9" s="322" t="s">
        <v>440</v>
      </c>
      <c r="B9" s="85"/>
      <c r="C9" s="85"/>
      <c r="D9" s="85"/>
      <c r="E9" s="321"/>
      <c r="F9" s="321"/>
      <c r="G9" s="85"/>
      <c r="H9" s="85"/>
      <c r="I9" s="85"/>
      <c r="J9" s="85"/>
      <c r="K9" s="85"/>
      <c r="L9" s="139"/>
      <c r="M9" s="85"/>
      <c r="N9" s="85"/>
    </row>
    <row r="10" spans="1:14" ht="18" customHeight="1" x14ac:dyDescent="0.2">
      <c r="A10" s="514" t="s">
        <v>279</v>
      </c>
      <c r="B10" s="515"/>
      <c r="C10" s="515"/>
      <c r="D10" s="516"/>
      <c r="E10" s="502" t="s">
        <v>280</v>
      </c>
      <c r="F10" s="520" t="s">
        <v>350</v>
      </c>
      <c r="G10" s="508" t="s">
        <v>351</v>
      </c>
      <c r="H10" s="509"/>
      <c r="I10" s="509"/>
      <c r="J10" s="510"/>
      <c r="K10" s="508" t="s">
        <v>352</v>
      </c>
      <c r="L10" s="510"/>
      <c r="M10" s="506" t="s">
        <v>353</v>
      </c>
      <c r="N10" s="506" t="s">
        <v>354</v>
      </c>
    </row>
    <row r="11" spans="1:14" ht="18" customHeight="1" x14ac:dyDescent="0.2">
      <c r="A11" s="517"/>
      <c r="B11" s="518"/>
      <c r="C11" s="518"/>
      <c r="D11" s="519"/>
      <c r="E11" s="504"/>
      <c r="F11" s="521"/>
      <c r="G11" s="25" t="s">
        <v>355</v>
      </c>
      <c r="H11" s="25" t="str">
        <f>$L$5</f>
        <v>MMK</v>
      </c>
      <c r="I11" s="25" t="str">
        <f>$L$6</f>
        <v>THB</v>
      </c>
      <c r="J11" s="25" t="s">
        <v>3</v>
      </c>
      <c r="K11" s="411" t="s">
        <v>356</v>
      </c>
      <c r="L11" s="411" t="s">
        <v>357</v>
      </c>
      <c r="M11" s="507"/>
      <c r="N11" s="507"/>
    </row>
    <row r="12" spans="1:14" ht="13" x14ac:dyDescent="0.2">
      <c r="A12" s="95"/>
      <c r="B12" s="96"/>
      <c r="C12" s="96"/>
      <c r="D12" s="97"/>
      <c r="E12" s="407"/>
      <c r="F12" s="27" t="s">
        <v>358</v>
      </c>
      <c r="G12" s="25" t="s">
        <v>359</v>
      </c>
      <c r="H12" s="25" t="s">
        <v>360</v>
      </c>
      <c r="I12" s="25" t="s">
        <v>361</v>
      </c>
      <c r="J12" s="25" t="s">
        <v>362</v>
      </c>
      <c r="K12" s="29" t="s">
        <v>363</v>
      </c>
      <c r="L12" s="28" t="s">
        <v>364</v>
      </c>
      <c r="M12" s="406"/>
      <c r="N12" s="44"/>
    </row>
    <row r="13" spans="1:14" ht="12.75" customHeight="1" x14ac:dyDescent="0.2">
      <c r="A13" s="98" t="s">
        <v>365</v>
      </c>
      <c r="B13" s="99"/>
      <c r="C13" s="99"/>
      <c r="D13" s="100"/>
      <c r="E13" s="50" t="str">
        <f>CONCATENATE("小計（",$L$4,"）")</f>
        <v>小計（USD）</v>
      </c>
      <c r="F13" s="67">
        <f>K13+L13</f>
        <v>208574</v>
      </c>
      <c r="G13" s="219">
        <f>SUM(G17,G53,G142,G146)</f>
        <v>208574</v>
      </c>
      <c r="H13" s="67"/>
      <c r="I13" s="67"/>
      <c r="J13" s="76"/>
      <c r="K13" s="219">
        <f>SUM(K17,K53,K142,K146)</f>
        <v>208574</v>
      </c>
      <c r="L13" s="219">
        <f t="shared" ref="K13:L16" si="0">SUM(L17,L53,L142,L146)</f>
        <v>0</v>
      </c>
      <c r="M13" s="51"/>
      <c r="N13" s="56">
        <f>ROUND(K13*$N$4,0)</f>
        <v>22943140</v>
      </c>
    </row>
    <row r="14" spans="1:14" ht="12.75" customHeight="1" x14ac:dyDescent="0.2">
      <c r="A14" s="101"/>
      <c r="B14" s="102"/>
      <c r="C14" s="102"/>
      <c r="D14" s="103"/>
      <c r="E14" s="52" t="str">
        <f>CONCATENATE("小計（",$L$5,"）")</f>
        <v>小計（MMK）</v>
      </c>
      <c r="F14" s="67">
        <f t="shared" ref="F14:F16" si="1">K14+L14</f>
        <v>5364490</v>
      </c>
      <c r="G14" s="219"/>
      <c r="H14" s="219">
        <f>SUM(H18,H54,H143,H147)</f>
        <v>5364490</v>
      </c>
      <c r="I14" s="67"/>
      <c r="J14" s="76"/>
      <c r="K14" s="219">
        <f t="shared" si="0"/>
        <v>5364490</v>
      </c>
      <c r="L14" s="219">
        <f t="shared" si="0"/>
        <v>0</v>
      </c>
      <c r="M14" s="51"/>
      <c r="N14" s="57">
        <f>ROUND(K14*$N$5,0)</f>
        <v>429159</v>
      </c>
    </row>
    <row r="15" spans="1:14" ht="12.75" customHeight="1" outlineLevel="1" x14ac:dyDescent="0.2">
      <c r="A15" s="101"/>
      <c r="B15" s="102"/>
      <c r="C15" s="102"/>
      <c r="D15" s="103"/>
      <c r="E15" s="52" t="str">
        <f>CONCATENATE("小計（",$L$6,"）")</f>
        <v>小計（THB）</v>
      </c>
      <c r="F15" s="67">
        <f t="shared" si="1"/>
        <v>120449</v>
      </c>
      <c r="G15" s="219"/>
      <c r="H15" s="67"/>
      <c r="I15" s="219">
        <f>SUM(I19,I55,I144,I148)</f>
        <v>120449</v>
      </c>
      <c r="J15" s="76"/>
      <c r="K15" s="219">
        <f t="shared" si="0"/>
        <v>120449</v>
      </c>
      <c r="L15" s="219">
        <f t="shared" si="0"/>
        <v>0</v>
      </c>
      <c r="M15" s="51"/>
      <c r="N15" s="57">
        <f>ROUND(K15*$N$6,0)</f>
        <v>361347</v>
      </c>
    </row>
    <row r="16" spans="1:14" ht="12.75" customHeight="1" x14ac:dyDescent="0.2">
      <c r="A16" s="101"/>
      <c r="B16" s="102"/>
      <c r="C16" s="102"/>
      <c r="D16" s="103"/>
      <c r="E16" s="451" t="str">
        <f>CONCATENATE("小計（",$L$7,"）")</f>
        <v>小計（日本円）</v>
      </c>
      <c r="F16" s="219">
        <f t="shared" si="1"/>
        <v>6844890</v>
      </c>
      <c r="G16" s="254"/>
      <c r="H16" s="254"/>
      <c r="I16" s="254"/>
      <c r="J16" s="219">
        <f>SUM(J20,J56,J145,J149)</f>
        <v>6724740</v>
      </c>
      <c r="K16" s="219">
        <f>SUM(K20,K56,K145,K149)</f>
        <v>6724740</v>
      </c>
      <c r="L16" s="219">
        <f t="shared" si="0"/>
        <v>120150</v>
      </c>
      <c r="M16" s="51"/>
      <c r="N16" s="58">
        <f>K16</f>
        <v>6724740</v>
      </c>
    </row>
    <row r="17" spans="1:14" ht="12.75" customHeight="1" x14ac:dyDescent="0.2">
      <c r="A17" s="53"/>
      <c r="B17" s="112" t="s">
        <v>366</v>
      </c>
      <c r="C17" s="7"/>
      <c r="D17" s="113"/>
      <c r="E17" s="450" t="str">
        <f>CONCATENATE("小計（",$L$4,"）")</f>
        <v>小計（USD）</v>
      </c>
      <c r="F17" s="147">
        <f>K17+L17</f>
        <v>107700</v>
      </c>
      <c r="G17" s="148">
        <f>K17</f>
        <v>107700</v>
      </c>
      <c r="H17" s="149"/>
      <c r="I17" s="149"/>
      <c r="J17" s="150"/>
      <c r="K17" s="32">
        <f>K21+K25+K29+K41</f>
        <v>107700</v>
      </c>
      <c r="L17" s="32">
        <f>L21+L25+L29+L41</f>
        <v>0</v>
      </c>
      <c r="M17" s="151"/>
      <c r="N17" s="152">
        <f>ROUND(K17*$N$4,0)</f>
        <v>11847000</v>
      </c>
    </row>
    <row r="18" spans="1:14" ht="12.75" customHeight="1" x14ac:dyDescent="0.2">
      <c r="A18" s="53"/>
      <c r="B18" s="8"/>
      <c r="C18" s="20"/>
      <c r="D18" s="9"/>
      <c r="E18" s="83" t="str">
        <f>CONCATENATE("小計（",$L$5,"）")</f>
        <v>小計（MMK）</v>
      </c>
      <c r="F18" s="153">
        <f t="shared" ref="F18:F28" si="2">K18+L18</f>
        <v>4100000</v>
      </c>
      <c r="G18" s="154"/>
      <c r="H18" s="36">
        <f>K18</f>
        <v>4100000</v>
      </c>
      <c r="I18" s="81"/>
      <c r="J18" s="155"/>
      <c r="K18" s="156">
        <f t="shared" ref="K18:L20" si="3">K22+K26+K30+K42</f>
        <v>4100000</v>
      </c>
      <c r="L18" s="156">
        <f t="shared" si="3"/>
        <v>0</v>
      </c>
      <c r="M18" s="157"/>
      <c r="N18" s="158">
        <f>ROUND(K18*$N$5,0)</f>
        <v>328000</v>
      </c>
    </row>
    <row r="19" spans="1:14" ht="12.75" customHeight="1" outlineLevel="1" x14ac:dyDescent="0.2">
      <c r="A19" s="53"/>
      <c r="B19" s="8"/>
      <c r="C19" s="20"/>
      <c r="D19" s="9"/>
      <c r="E19" s="83" t="str">
        <f>CONCATENATE("小計（",$L$6,"）")</f>
        <v>小計（THB）</v>
      </c>
      <c r="F19" s="153">
        <f t="shared" si="2"/>
        <v>120000</v>
      </c>
      <c r="G19" s="154"/>
      <c r="H19" s="81"/>
      <c r="I19" s="36">
        <f>K19</f>
        <v>120000</v>
      </c>
      <c r="J19" s="155"/>
      <c r="K19" s="33">
        <f t="shared" si="3"/>
        <v>120000</v>
      </c>
      <c r="L19" s="33">
        <f t="shared" si="3"/>
        <v>0</v>
      </c>
      <c r="M19" s="159"/>
      <c r="N19" s="158">
        <f>ROUND(K19*$N$6,0)</f>
        <v>360000</v>
      </c>
    </row>
    <row r="20" spans="1:14" ht="12.75" customHeight="1" x14ac:dyDescent="0.2">
      <c r="A20" s="53"/>
      <c r="B20" s="8"/>
      <c r="C20" s="16"/>
      <c r="D20" s="4"/>
      <c r="E20" s="83" t="str">
        <f>CONCATENATE("小計（",$L$7,"）")</f>
        <v>小計（日本円）</v>
      </c>
      <c r="F20" s="160">
        <f t="shared" si="2"/>
        <v>1175500</v>
      </c>
      <c r="G20" s="255"/>
      <c r="H20" s="255"/>
      <c r="I20" s="255"/>
      <c r="J20" s="37">
        <f>K20</f>
        <v>1175500</v>
      </c>
      <c r="K20" s="473">
        <f t="shared" si="3"/>
        <v>1175500</v>
      </c>
      <c r="L20" s="473">
        <f t="shared" si="3"/>
        <v>0</v>
      </c>
      <c r="M20" s="161"/>
      <c r="N20" s="162">
        <f>K20</f>
        <v>1175500</v>
      </c>
    </row>
    <row r="21" spans="1:14" ht="12.75" customHeight="1" x14ac:dyDescent="0.2">
      <c r="A21" s="53"/>
      <c r="B21" s="2"/>
      <c r="C21" s="89" t="s">
        <v>397</v>
      </c>
      <c r="D21" s="90"/>
      <c r="E21" s="30" t="str">
        <f>$L$4</f>
        <v>USD</v>
      </c>
      <c r="F21" s="147">
        <f>K21+L21</f>
        <v>95000</v>
      </c>
      <c r="G21" s="148">
        <f>K21</f>
        <v>95000</v>
      </c>
      <c r="H21" s="149"/>
      <c r="I21" s="149"/>
      <c r="J21" s="150"/>
      <c r="K21" s="431">
        <f>'別表1；資機材等購入費'!P105</f>
        <v>95000</v>
      </c>
      <c r="L21" s="431">
        <f>'別表1；資機材等購入費'!Q105</f>
        <v>0</v>
      </c>
      <c r="M21" s="502">
        <v>1</v>
      </c>
      <c r="N21" s="152">
        <f>ROUND(K21*$N$4,0)</f>
        <v>10450000</v>
      </c>
    </row>
    <row r="22" spans="1:14" ht="12.75" customHeight="1" x14ac:dyDescent="0.2">
      <c r="A22" s="53"/>
      <c r="B22" s="2"/>
      <c r="C22" s="91"/>
      <c r="D22" s="92"/>
      <c r="E22" s="83" t="str">
        <f>CONCATENATE("現地通貨（",$L$5,"）")</f>
        <v>現地通貨（MMK）</v>
      </c>
      <c r="F22" s="153">
        <f t="shared" si="2"/>
        <v>3000000</v>
      </c>
      <c r="G22" s="154"/>
      <c r="H22" s="36">
        <f>K22</f>
        <v>3000000</v>
      </c>
      <c r="I22" s="81"/>
      <c r="J22" s="155"/>
      <c r="K22" s="156">
        <f>'別表1；資機材等購入費'!P106</f>
        <v>3000000</v>
      </c>
      <c r="L22" s="33">
        <f>'別表1；資機材等購入費'!Q106</f>
        <v>0</v>
      </c>
      <c r="M22" s="503"/>
      <c r="N22" s="158">
        <f>ROUND(K22*$N$5,0)</f>
        <v>240000</v>
      </c>
    </row>
    <row r="23" spans="1:14" ht="12.75" customHeight="1" outlineLevel="1" x14ac:dyDescent="0.2">
      <c r="A23" s="53"/>
      <c r="B23" s="2"/>
      <c r="C23" s="91"/>
      <c r="D23" s="92"/>
      <c r="E23" s="83" t="str">
        <f>CONCATENATE("現地通貨（",$L$6,"）")</f>
        <v>現地通貨（THB）</v>
      </c>
      <c r="F23" s="153">
        <f t="shared" si="2"/>
        <v>100000</v>
      </c>
      <c r="G23" s="154"/>
      <c r="H23" s="81"/>
      <c r="I23" s="36">
        <f>K23</f>
        <v>100000</v>
      </c>
      <c r="J23" s="155"/>
      <c r="K23" s="156">
        <f>'別表1；資機材等購入費'!P107</f>
        <v>100000</v>
      </c>
      <c r="L23" s="33">
        <f>'別表1；資機材等購入費'!Q107</f>
        <v>0</v>
      </c>
      <c r="M23" s="503"/>
      <c r="N23" s="158">
        <f>ROUND(K23*$N$6,0)</f>
        <v>300000</v>
      </c>
    </row>
    <row r="24" spans="1:14" ht="12.75" customHeight="1" x14ac:dyDescent="0.2">
      <c r="A24" s="53"/>
      <c r="B24" s="2"/>
      <c r="C24" s="93"/>
      <c r="D24" s="94"/>
      <c r="E24" s="31" t="str">
        <f>$L$7</f>
        <v>日本円</v>
      </c>
      <c r="F24" s="160">
        <f t="shared" si="2"/>
        <v>90000</v>
      </c>
      <c r="G24" s="255"/>
      <c r="H24" s="255"/>
      <c r="I24" s="255"/>
      <c r="J24" s="37">
        <f>K24</f>
        <v>90000</v>
      </c>
      <c r="K24" s="452">
        <f>'別表1；資機材等購入費'!P108</f>
        <v>90000</v>
      </c>
      <c r="L24" s="452">
        <f>'別表1；資機材等購入費'!Q108</f>
        <v>0</v>
      </c>
      <c r="M24" s="504"/>
      <c r="N24" s="162">
        <f>K24</f>
        <v>90000</v>
      </c>
    </row>
    <row r="25" spans="1:14" ht="12.75" customHeight="1" x14ac:dyDescent="0.2">
      <c r="A25" s="53"/>
      <c r="B25" s="2"/>
      <c r="C25" s="89" t="s">
        <v>398</v>
      </c>
      <c r="D25" s="90"/>
      <c r="E25" s="30" t="str">
        <f>$L$4</f>
        <v>USD</v>
      </c>
      <c r="F25" s="147">
        <f>K25+L25</f>
        <v>7500</v>
      </c>
      <c r="G25" s="148">
        <f>K25</f>
        <v>7500</v>
      </c>
      <c r="H25" s="149"/>
      <c r="I25" s="149"/>
      <c r="J25" s="150"/>
      <c r="K25" s="431">
        <f>'別表2；ワークショップ等開催費'!P99</f>
        <v>7500</v>
      </c>
      <c r="L25" s="431">
        <f>'別表2；ワークショップ等開催費'!Q99</f>
        <v>0</v>
      </c>
      <c r="M25" s="502">
        <v>2</v>
      </c>
      <c r="N25" s="152">
        <f>ROUND(K25*$N$4,0)</f>
        <v>825000</v>
      </c>
    </row>
    <row r="26" spans="1:14" ht="12.75" customHeight="1" x14ac:dyDescent="0.2">
      <c r="A26" s="53"/>
      <c r="B26" s="2"/>
      <c r="C26" s="91"/>
      <c r="D26" s="92"/>
      <c r="E26" s="83" t="str">
        <f>CONCATENATE("現地通貨（",$L$5,"）")</f>
        <v>現地通貨（MMK）</v>
      </c>
      <c r="F26" s="153">
        <f t="shared" si="2"/>
        <v>900000</v>
      </c>
      <c r="G26" s="154"/>
      <c r="H26" s="36">
        <f>K26</f>
        <v>900000</v>
      </c>
      <c r="I26" s="81"/>
      <c r="J26" s="155"/>
      <c r="K26" s="156">
        <f>'別表2；ワークショップ等開催費'!P100</f>
        <v>900000</v>
      </c>
      <c r="L26" s="33">
        <f>'別表2；ワークショップ等開催費'!Q100</f>
        <v>0</v>
      </c>
      <c r="M26" s="503"/>
      <c r="N26" s="158">
        <f>ROUND(K26*$N$5,0)</f>
        <v>72000</v>
      </c>
    </row>
    <row r="27" spans="1:14" ht="12.75" customHeight="1" outlineLevel="1" x14ac:dyDescent="0.2">
      <c r="A27" s="53"/>
      <c r="B27" s="2"/>
      <c r="C27" s="91"/>
      <c r="D27" s="92"/>
      <c r="E27" s="83" t="str">
        <f>CONCATENATE("現地通貨（",$L$6,"）")</f>
        <v>現地通貨（THB）</v>
      </c>
      <c r="F27" s="153">
        <f t="shared" si="2"/>
        <v>10000</v>
      </c>
      <c r="G27" s="154"/>
      <c r="H27" s="81"/>
      <c r="I27" s="36">
        <f>K27</f>
        <v>10000</v>
      </c>
      <c r="J27" s="155"/>
      <c r="K27" s="156">
        <f>'別表2；ワークショップ等開催費'!P101</f>
        <v>10000</v>
      </c>
      <c r="L27" s="33">
        <f>'別表2；ワークショップ等開催費'!Q101</f>
        <v>0</v>
      </c>
      <c r="M27" s="503"/>
      <c r="N27" s="158">
        <f>ROUND(K27*$N$6,0)</f>
        <v>30000</v>
      </c>
    </row>
    <row r="28" spans="1:14" ht="12.75" customHeight="1" x14ac:dyDescent="0.2">
      <c r="A28" s="53"/>
      <c r="B28" s="2"/>
      <c r="C28" s="93"/>
      <c r="D28" s="94"/>
      <c r="E28" s="31" t="str">
        <f>$L$7</f>
        <v>日本円</v>
      </c>
      <c r="F28" s="160">
        <f t="shared" si="2"/>
        <v>0</v>
      </c>
      <c r="G28" s="255"/>
      <c r="H28" s="255"/>
      <c r="I28" s="255"/>
      <c r="J28" s="37">
        <f>K28</f>
        <v>0</v>
      </c>
      <c r="K28" s="452">
        <f>'別表2；ワークショップ等開催費'!P102</f>
        <v>0</v>
      </c>
      <c r="L28" s="452">
        <f>'別表2；ワークショップ等開催費'!Q102</f>
        <v>0</v>
      </c>
      <c r="M28" s="504"/>
      <c r="N28" s="162">
        <f>K28</f>
        <v>0</v>
      </c>
    </row>
    <row r="29" spans="1:14" ht="12.75" customHeight="1" x14ac:dyDescent="0.2">
      <c r="A29" s="53"/>
      <c r="B29" s="2"/>
      <c r="C29" s="89" t="s">
        <v>399</v>
      </c>
      <c r="D29" s="90"/>
      <c r="E29" s="30" t="str">
        <f>CONCATENATE("小計（",$L$4,"）")</f>
        <v>小計（USD）</v>
      </c>
      <c r="F29" s="35">
        <f>F33+F37</f>
        <v>200</v>
      </c>
      <c r="G29" s="148">
        <f>K29</f>
        <v>200</v>
      </c>
      <c r="H29" s="149"/>
      <c r="I29" s="149"/>
      <c r="J29" s="150"/>
      <c r="K29" s="35">
        <f>K33+K37</f>
        <v>200</v>
      </c>
      <c r="L29" s="35">
        <f t="shared" ref="K29:L32" si="4">L33+L37</f>
        <v>0</v>
      </c>
      <c r="M29" s="502">
        <v>3</v>
      </c>
      <c r="N29" s="152">
        <f>ROUND(K29*$N$4,0)</f>
        <v>22000</v>
      </c>
    </row>
    <row r="30" spans="1:14" ht="12.75" customHeight="1" x14ac:dyDescent="0.2">
      <c r="A30" s="53"/>
      <c r="B30" s="8"/>
      <c r="C30" s="91"/>
      <c r="D30" s="92"/>
      <c r="E30" s="83" t="str">
        <f>CONCATENATE("小計（",$L$5,"）")</f>
        <v>小計（MMK）</v>
      </c>
      <c r="F30" s="36">
        <f t="shared" ref="F30:F32" si="5">F34+F38</f>
        <v>200000</v>
      </c>
      <c r="G30" s="154"/>
      <c r="H30" s="36">
        <f>K30</f>
        <v>200000</v>
      </c>
      <c r="I30" s="81"/>
      <c r="J30" s="155"/>
      <c r="K30" s="36">
        <f t="shared" si="4"/>
        <v>200000</v>
      </c>
      <c r="L30" s="36">
        <f t="shared" si="4"/>
        <v>0</v>
      </c>
      <c r="M30" s="503"/>
      <c r="N30" s="158">
        <f>ROUND(K30*$N$5,0)</f>
        <v>16000</v>
      </c>
    </row>
    <row r="31" spans="1:14" ht="12.75" customHeight="1" outlineLevel="1" x14ac:dyDescent="0.2">
      <c r="A31" s="53"/>
      <c r="B31" s="8"/>
      <c r="C31" s="91"/>
      <c r="D31" s="92"/>
      <c r="E31" s="83" t="str">
        <f>CONCATENATE("小計（",$L$6,"）")</f>
        <v>小計（THB）</v>
      </c>
      <c r="F31" s="36">
        <f t="shared" si="5"/>
        <v>10000</v>
      </c>
      <c r="G31" s="154"/>
      <c r="H31" s="81"/>
      <c r="I31" s="36">
        <f>K31</f>
        <v>10000</v>
      </c>
      <c r="J31" s="155"/>
      <c r="K31" s="36">
        <f t="shared" si="4"/>
        <v>10000</v>
      </c>
      <c r="L31" s="36">
        <f t="shared" si="4"/>
        <v>0</v>
      </c>
      <c r="M31" s="503"/>
      <c r="N31" s="158">
        <f>ROUND(K31*$N$6,0)</f>
        <v>30000</v>
      </c>
    </row>
    <row r="32" spans="1:14" ht="12.75" customHeight="1" x14ac:dyDescent="0.2">
      <c r="A32" s="53"/>
      <c r="B32" s="8"/>
      <c r="C32" s="91"/>
      <c r="D32" s="104"/>
      <c r="E32" s="337" t="str">
        <f>CONCATENATE("小計（",$L$7,"）")</f>
        <v>小計（日本円）</v>
      </c>
      <c r="F32" s="366">
        <f t="shared" si="5"/>
        <v>548000</v>
      </c>
      <c r="G32" s="338"/>
      <c r="H32" s="338"/>
      <c r="I32" s="338"/>
      <c r="J32" s="360">
        <f>K32</f>
        <v>548000</v>
      </c>
      <c r="K32" s="362">
        <f t="shared" si="4"/>
        <v>548000</v>
      </c>
      <c r="L32" s="362">
        <f t="shared" si="4"/>
        <v>0</v>
      </c>
      <c r="M32" s="503"/>
      <c r="N32" s="340">
        <f>K32</f>
        <v>548000</v>
      </c>
    </row>
    <row r="33" spans="1:14" ht="12.75" customHeight="1" x14ac:dyDescent="0.2">
      <c r="A33" s="53"/>
      <c r="B33" s="8"/>
      <c r="C33" s="105"/>
      <c r="D33" s="341" t="s">
        <v>391</v>
      </c>
      <c r="E33" s="343" t="str">
        <f>$L$4</f>
        <v>USD</v>
      </c>
      <c r="F33" s="344">
        <f>K33+L33</f>
        <v>200</v>
      </c>
      <c r="G33" s="345">
        <f>K33</f>
        <v>200</v>
      </c>
      <c r="H33" s="346"/>
      <c r="I33" s="346"/>
      <c r="J33" s="347"/>
      <c r="K33" s="348">
        <f>'別表3；専門家派遣旅費等'!P35</f>
        <v>200</v>
      </c>
      <c r="L33" s="348">
        <f>'別表3；専門家派遣旅費等'!Q35</f>
        <v>0</v>
      </c>
      <c r="M33" s="503"/>
      <c r="N33" s="351">
        <f>ROUND(K33*$N$4,0)</f>
        <v>22000</v>
      </c>
    </row>
    <row r="34" spans="1:14" ht="12.75" customHeight="1" x14ac:dyDescent="0.2">
      <c r="A34" s="53"/>
      <c r="B34" s="8"/>
      <c r="C34" s="105"/>
      <c r="D34" s="237"/>
      <c r="E34" s="349" t="str">
        <f>CONCATENATE("現地通貨（",$L$5,"）")</f>
        <v>現地通貨（MMK）</v>
      </c>
      <c r="F34" s="153">
        <f t="shared" ref="F34:F36" si="6">K34+L34</f>
        <v>200000</v>
      </c>
      <c r="G34" s="154"/>
      <c r="H34" s="36">
        <f>K34</f>
        <v>200000</v>
      </c>
      <c r="I34" s="81"/>
      <c r="J34" s="155"/>
      <c r="K34" s="462">
        <f>'別表3；専門家派遣旅費等'!P36</f>
        <v>200000</v>
      </c>
      <c r="L34" s="462">
        <f>'別表3；専門家派遣旅費等'!Q36</f>
        <v>0</v>
      </c>
      <c r="M34" s="503"/>
      <c r="N34" s="158">
        <f>ROUND(K34*$N$5,0)</f>
        <v>16000</v>
      </c>
    </row>
    <row r="35" spans="1:14" ht="12.75" customHeight="1" outlineLevel="1" x14ac:dyDescent="0.2">
      <c r="A35" s="53"/>
      <c r="B35" s="8"/>
      <c r="C35" s="105"/>
      <c r="D35" s="237"/>
      <c r="E35" s="349" t="str">
        <f>CONCATENATE("現地通貨（",$L$6,"）")</f>
        <v>現地通貨（THB）</v>
      </c>
      <c r="F35" s="153">
        <f t="shared" si="6"/>
        <v>10000</v>
      </c>
      <c r="G35" s="154"/>
      <c r="H35" s="81"/>
      <c r="I35" s="36">
        <f>K35</f>
        <v>10000</v>
      </c>
      <c r="J35" s="155"/>
      <c r="K35" s="156">
        <f>'別表3；専門家派遣旅費等'!P37</f>
        <v>10000</v>
      </c>
      <c r="L35" s="33">
        <f>'別表3；専門家派遣旅費等'!Q37</f>
        <v>0</v>
      </c>
      <c r="M35" s="503"/>
      <c r="N35" s="158">
        <f>ROUND(K35*$N$6,0)</f>
        <v>30000</v>
      </c>
    </row>
    <row r="36" spans="1:14" ht="12.75" customHeight="1" x14ac:dyDescent="0.2">
      <c r="A36" s="53"/>
      <c r="B36" s="8"/>
      <c r="C36" s="105"/>
      <c r="D36" s="342"/>
      <c r="E36" s="350" t="str">
        <f>$L$7</f>
        <v>日本円</v>
      </c>
      <c r="F36" s="366">
        <f t="shared" si="6"/>
        <v>408000</v>
      </c>
      <c r="G36" s="338"/>
      <c r="H36" s="338"/>
      <c r="I36" s="338"/>
      <c r="J36" s="360">
        <f>K36</f>
        <v>408000</v>
      </c>
      <c r="K36" s="452">
        <f>'別表3；専門家派遣旅費等'!P38</f>
        <v>408000</v>
      </c>
      <c r="L36" s="452">
        <f>'別表3；専門家派遣旅費等'!Q38</f>
        <v>0</v>
      </c>
      <c r="M36" s="503"/>
      <c r="N36" s="340">
        <f>K36</f>
        <v>408000</v>
      </c>
    </row>
    <row r="37" spans="1:14" ht="12.75" customHeight="1" x14ac:dyDescent="0.2">
      <c r="A37" s="53"/>
      <c r="B37" s="8"/>
      <c r="C37" s="105"/>
      <c r="D37" s="106" t="s">
        <v>392</v>
      </c>
      <c r="E37" s="352" t="str">
        <f>$L$4</f>
        <v>USD</v>
      </c>
      <c r="F37" s="344">
        <f>K37+L37</f>
        <v>0</v>
      </c>
      <c r="G37" s="345">
        <f>K37</f>
        <v>0</v>
      </c>
      <c r="H37" s="346"/>
      <c r="I37" s="346"/>
      <c r="J37" s="347"/>
      <c r="K37" s="348">
        <f>'別表3；専門家派遣旅費等'!P62</f>
        <v>0</v>
      </c>
      <c r="L37" s="348">
        <f>'別表3；専門家派遣旅費等'!Q62</f>
        <v>0</v>
      </c>
      <c r="M37" s="503"/>
      <c r="N37" s="351">
        <f>ROUND(K37*$N$4,0)</f>
        <v>0</v>
      </c>
    </row>
    <row r="38" spans="1:14" ht="12.75" customHeight="1" x14ac:dyDescent="0.2">
      <c r="A38" s="53"/>
      <c r="B38" s="8"/>
      <c r="C38" s="105"/>
      <c r="D38" s="92"/>
      <c r="E38" s="83" t="str">
        <f>CONCATENATE("現地通貨（",$L$5,"）")</f>
        <v>現地通貨（MMK）</v>
      </c>
      <c r="F38" s="153">
        <f t="shared" ref="F38:F40" si="7">K38+L38</f>
        <v>0</v>
      </c>
      <c r="G38" s="154"/>
      <c r="H38" s="36">
        <f>K38</f>
        <v>0</v>
      </c>
      <c r="I38" s="81"/>
      <c r="J38" s="155"/>
      <c r="K38" s="348">
        <f>'別表3；専門家派遣旅費等'!P63</f>
        <v>0</v>
      </c>
      <c r="L38" s="348">
        <f>'別表3；専門家派遣旅費等'!Q63</f>
        <v>0</v>
      </c>
      <c r="M38" s="503"/>
      <c r="N38" s="158">
        <f>ROUND(K38*$N$5,0)</f>
        <v>0</v>
      </c>
    </row>
    <row r="39" spans="1:14" ht="12.75" customHeight="1" outlineLevel="1" x14ac:dyDescent="0.2">
      <c r="A39" s="53"/>
      <c r="B39" s="8"/>
      <c r="C39" s="105"/>
      <c r="D39" s="92"/>
      <c r="E39" s="83" t="str">
        <f>CONCATENATE("現地通貨（",$L$6,"）")</f>
        <v>現地通貨（THB）</v>
      </c>
      <c r="F39" s="153">
        <f t="shared" si="7"/>
        <v>0</v>
      </c>
      <c r="G39" s="154"/>
      <c r="H39" s="81"/>
      <c r="I39" s="36">
        <f>K39</f>
        <v>0</v>
      </c>
      <c r="J39" s="155"/>
      <c r="K39" s="348">
        <f>'別表3；専門家派遣旅費等'!P64</f>
        <v>0</v>
      </c>
      <c r="L39" s="348">
        <f>'別表3；専門家派遣旅費等'!Q64</f>
        <v>0</v>
      </c>
      <c r="M39" s="503"/>
      <c r="N39" s="158">
        <f>ROUND(K39*$N$6,0)</f>
        <v>0</v>
      </c>
    </row>
    <row r="40" spans="1:14" ht="12.75" customHeight="1" x14ac:dyDescent="0.2">
      <c r="A40" s="53"/>
      <c r="B40" s="8"/>
      <c r="C40" s="107"/>
      <c r="D40" s="94"/>
      <c r="E40" s="31" t="str">
        <f>$L$7</f>
        <v>日本円</v>
      </c>
      <c r="F40" s="160">
        <f t="shared" si="7"/>
        <v>140000</v>
      </c>
      <c r="G40" s="255"/>
      <c r="H40" s="255"/>
      <c r="I40" s="255"/>
      <c r="J40" s="37">
        <f>K40</f>
        <v>140000</v>
      </c>
      <c r="K40" s="348">
        <f>'別表3；専門家派遣旅費等'!P65</f>
        <v>140000</v>
      </c>
      <c r="L40" s="348">
        <f>'別表3；専門家派遣旅費等'!Q65</f>
        <v>0</v>
      </c>
      <c r="M40" s="504"/>
      <c r="N40" s="162">
        <f>K40</f>
        <v>140000</v>
      </c>
    </row>
    <row r="41" spans="1:14" ht="12.75" customHeight="1" x14ac:dyDescent="0.2">
      <c r="A41" s="53"/>
      <c r="B41" s="8"/>
      <c r="C41" s="89" t="s">
        <v>400</v>
      </c>
      <c r="D41" s="90"/>
      <c r="E41" s="30" t="str">
        <f>CONCATENATE("小計（",$L$4,"）")</f>
        <v>小計（USD）</v>
      </c>
      <c r="F41" s="35">
        <f>F45+F49</f>
        <v>5000</v>
      </c>
      <c r="G41" s="148">
        <f>K41</f>
        <v>5000</v>
      </c>
      <c r="H41" s="149"/>
      <c r="I41" s="149"/>
      <c r="J41" s="150"/>
      <c r="K41" s="35">
        <f t="shared" ref="K41:L44" si="8">K45+K49</f>
        <v>5000</v>
      </c>
      <c r="L41" s="35">
        <f t="shared" si="8"/>
        <v>0</v>
      </c>
      <c r="M41" s="502">
        <v>4</v>
      </c>
      <c r="N41" s="152">
        <f>ROUND(K41*$N$4,0)</f>
        <v>550000</v>
      </c>
    </row>
    <row r="42" spans="1:14" ht="12.75" customHeight="1" x14ac:dyDescent="0.2">
      <c r="A42" s="53"/>
      <c r="B42" s="8"/>
      <c r="C42" s="91"/>
      <c r="D42" s="92"/>
      <c r="E42" s="83" t="str">
        <f>CONCATENATE("小計（",$L$5,"）")</f>
        <v>小計（MMK）</v>
      </c>
      <c r="F42" s="36">
        <f t="shared" ref="F42:F44" si="9">F46+F50</f>
        <v>0</v>
      </c>
      <c r="G42" s="154"/>
      <c r="H42" s="36">
        <f>K42</f>
        <v>0</v>
      </c>
      <c r="I42" s="81"/>
      <c r="J42" s="155"/>
      <c r="K42" s="36">
        <f t="shared" si="8"/>
        <v>0</v>
      </c>
      <c r="L42" s="36">
        <f t="shared" si="8"/>
        <v>0</v>
      </c>
      <c r="M42" s="503"/>
      <c r="N42" s="158">
        <f>ROUND(K42*$N$5,0)</f>
        <v>0</v>
      </c>
    </row>
    <row r="43" spans="1:14" ht="12.75" customHeight="1" outlineLevel="1" x14ac:dyDescent="0.2">
      <c r="A43" s="53"/>
      <c r="B43" s="8"/>
      <c r="C43" s="91"/>
      <c r="D43" s="92"/>
      <c r="E43" s="83" t="str">
        <f>CONCATENATE("小計（",$L$6,"）")</f>
        <v>小計（THB）</v>
      </c>
      <c r="F43" s="36">
        <f t="shared" si="9"/>
        <v>0</v>
      </c>
      <c r="G43" s="154"/>
      <c r="H43" s="81"/>
      <c r="I43" s="36">
        <f>K43</f>
        <v>0</v>
      </c>
      <c r="J43" s="155"/>
      <c r="K43" s="36">
        <f t="shared" si="8"/>
        <v>0</v>
      </c>
      <c r="L43" s="36">
        <f t="shared" si="8"/>
        <v>0</v>
      </c>
      <c r="M43" s="503"/>
      <c r="N43" s="158">
        <f>ROUND(K43*$N$6,0)</f>
        <v>0</v>
      </c>
    </row>
    <row r="44" spans="1:14" ht="12.75" customHeight="1" x14ac:dyDescent="0.2">
      <c r="A44" s="53"/>
      <c r="B44" s="8"/>
      <c r="C44" s="91"/>
      <c r="D44" s="104"/>
      <c r="E44" s="337" t="str">
        <f>CONCATENATE("小計（",$L$7,"）")</f>
        <v>小計（日本円）</v>
      </c>
      <c r="F44" s="366">
        <f t="shared" si="9"/>
        <v>537500</v>
      </c>
      <c r="G44" s="338"/>
      <c r="H44" s="338"/>
      <c r="I44" s="338"/>
      <c r="J44" s="360">
        <f>K44</f>
        <v>537500</v>
      </c>
      <c r="K44" s="362">
        <f t="shared" si="8"/>
        <v>537500</v>
      </c>
      <c r="L44" s="362">
        <f t="shared" si="8"/>
        <v>0</v>
      </c>
      <c r="M44" s="503"/>
      <c r="N44" s="340">
        <f>K44</f>
        <v>537500</v>
      </c>
    </row>
    <row r="45" spans="1:14" ht="12.75" customHeight="1" x14ac:dyDescent="0.2">
      <c r="A45" s="53"/>
      <c r="B45" s="8"/>
      <c r="C45" s="105"/>
      <c r="D45" s="106" t="s">
        <v>393</v>
      </c>
      <c r="E45" s="352" t="str">
        <f>$L$4</f>
        <v>USD</v>
      </c>
      <c r="F45" s="344">
        <f>K45+L45</f>
        <v>5000</v>
      </c>
      <c r="G45" s="345">
        <f>K45</f>
        <v>5000</v>
      </c>
      <c r="H45" s="346"/>
      <c r="I45" s="346"/>
      <c r="J45" s="347"/>
      <c r="K45" s="462">
        <f>'別表4；研修員招へい費'!P25</f>
        <v>5000</v>
      </c>
      <c r="L45" s="462">
        <f>'別表4；研修員招へい費'!Q25</f>
        <v>0</v>
      </c>
      <c r="M45" s="503"/>
      <c r="N45" s="351">
        <f>ROUND(K45*$N$4,0)</f>
        <v>550000</v>
      </c>
    </row>
    <row r="46" spans="1:14" ht="12.75" customHeight="1" x14ac:dyDescent="0.2">
      <c r="A46" s="53"/>
      <c r="B46" s="8"/>
      <c r="C46" s="105"/>
      <c r="D46" s="92"/>
      <c r="E46" s="83" t="str">
        <f>CONCATENATE("現地通貨（",$L$5,"）")</f>
        <v>現地通貨（MMK）</v>
      </c>
      <c r="F46" s="153">
        <f t="shared" ref="F46:F48" si="10">K46+L46</f>
        <v>0</v>
      </c>
      <c r="G46" s="154"/>
      <c r="H46" s="36">
        <f>K46</f>
        <v>0</v>
      </c>
      <c r="I46" s="81"/>
      <c r="J46" s="155"/>
      <c r="K46" s="156">
        <f>'別表4；研修員招へい費'!P26</f>
        <v>0</v>
      </c>
      <c r="L46" s="33">
        <f>'別表4；研修員招へい費'!Q26</f>
        <v>0</v>
      </c>
      <c r="M46" s="503"/>
      <c r="N46" s="158">
        <f>ROUND(K46*$N$5,0)</f>
        <v>0</v>
      </c>
    </row>
    <row r="47" spans="1:14" ht="12.75" customHeight="1" outlineLevel="1" x14ac:dyDescent="0.2">
      <c r="A47" s="53"/>
      <c r="B47" s="8"/>
      <c r="C47" s="105"/>
      <c r="D47" s="92"/>
      <c r="E47" s="83" t="str">
        <f>CONCATENATE("現地通貨（",$L$6,"）")</f>
        <v>現地通貨（THB）</v>
      </c>
      <c r="F47" s="153">
        <f t="shared" si="10"/>
        <v>0</v>
      </c>
      <c r="G47" s="154"/>
      <c r="H47" s="81"/>
      <c r="I47" s="36">
        <f>K47</f>
        <v>0</v>
      </c>
      <c r="J47" s="155"/>
      <c r="K47" s="156">
        <f>'別表4；研修員招へい費'!P27</f>
        <v>0</v>
      </c>
      <c r="L47" s="33">
        <f>'別表4；研修員招へい費'!Q27</f>
        <v>0</v>
      </c>
      <c r="M47" s="503"/>
      <c r="N47" s="158">
        <f>ROUND(K47*$N$6,0)</f>
        <v>0</v>
      </c>
    </row>
    <row r="48" spans="1:14" ht="12.75" customHeight="1" x14ac:dyDescent="0.2">
      <c r="A48" s="53"/>
      <c r="B48" s="8"/>
      <c r="C48" s="105"/>
      <c r="D48" s="104"/>
      <c r="E48" s="337" t="str">
        <f>$L$7</f>
        <v>日本円</v>
      </c>
      <c r="F48" s="366">
        <f t="shared" si="10"/>
        <v>387500</v>
      </c>
      <c r="G48" s="338"/>
      <c r="H48" s="338"/>
      <c r="I48" s="338"/>
      <c r="J48" s="360">
        <f>K48</f>
        <v>387500</v>
      </c>
      <c r="K48" s="357">
        <f>'別表4；研修員招へい費'!P28</f>
        <v>387500</v>
      </c>
      <c r="L48" s="362">
        <f>'別表4；研修員招へい費'!Q28</f>
        <v>0</v>
      </c>
      <c r="M48" s="503"/>
      <c r="N48" s="340">
        <f>K48</f>
        <v>387500</v>
      </c>
    </row>
    <row r="49" spans="1:14" ht="12.75" customHeight="1" x14ac:dyDescent="0.2">
      <c r="A49" s="53"/>
      <c r="B49" s="8"/>
      <c r="C49" s="105"/>
      <c r="D49" s="106" t="s">
        <v>394</v>
      </c>
      <c r="E49" s="332" t="str">
        <f>$L$4</f>
        <v>USD</v>
      </c>
      <c r="F49" s="333">
        <f>K49+L49</f>
        <v>0</v>
      </c>
      <c r="G49" s="334">
        <f>K49</f>
        <v>0</v>
      </c>
      <c r="H49" s="335"/>
      <c r="I49" s="335"/>
      <c r="J49" s="336"/>
      <c r="K49" s="353">
        <f>'別表4；研修員招へい費'!P52</f>
        <v>0</v>
      </c>
      <c r="L49" s="353">
        <f>'別表4；研修員招へい費'!Q52</f>
        <v>0</v>
      </c>
      <c r="M49" s="503"/>
      <c r="N49" s="339">
        <f>ROUND(K49*$N$4,0)</f>
        <v>0</v>
      </c>
    </row>
    <row r="50" spans="1:14" ht="12.75" customHeight="1" x14ac:dyDescent="0.2">
      <c r="A50" s="53"/>
      <c r="B50" s="8"/>
      <c r="C50" s="105"/>
      <c r="D50" s="92"/>
      <c r="E50" s="83" t="str">
        <f>CONCATENATE("現地通貨（",$L$5,"）")</f>
        <v>現地通貨（MMK）</v>
      </c>
      <c r="F50" s="153">
        <f t="shared" ref="F50:F61" si="11">K50+L50</f>
        <v>0</v>
      </c>
      <c r="G50" s="154"/>
      <c r="H50" s="36">
        <f>K50</f>
        <v>0</v>
      </c>
      <c r="I50" s="81"/>
      <c r="J50" s="155"/>
      <c r="K50" s="353">
        <f>'別表4；研修員招へい費'!P53</f>
        <v>0</v>
      </c>
      <c r="L50" s="353">
        <f>'別表4；研修員招へい費'!Q53</f>
        <v>0</v>
      </c>
      <c r="M50" s="503"/>
      <c r="N50" s="158">
        <f>ROUND(K50*$N$5,0)</f>
        <v>0</v>
      </c>
    </row>
    <row r="51" spans="1:14" ht="12.75" customHeight="1" outlineLevel="1" x14ac:dyDescent="0.2">
      <c r="A51" s="53"/>
      <c r="B51" s="8"/>
      <c r="C51" s="105"/>
      <c r="D51" s="92"/>
      <c r="E51" s="83" t="str">
        <f>CONCATENATE("現地通貨（",$L$6,"）")</f>
        <v>現地通貨（THB）</v>
      </c>
      <c r="F51" s="153">
        <f t="shared" si="11"/>
        <v>0</v>
      </c>
      <c r="G51" s="154"/>
      <c r="H51" s="81"/>
      <c r="I51" s="36">
        <f>K51</f>
        <v>0</v>
      </c>
      <c r="J51" s="155"/>
      <c r="K51" s="353">
        <f>'別表4；研修員招へい費'!P54</f>
        <v>0</v>
      </c>
      <c r="L51" s="353">
        <f>'別表4；研修員招へい費'!Q54</f>
        <v>0</v>
      </c>
      <c r="M51" s="503"/>
      <c r="N51" s="158">
        <f>ROUND(K51*$N$6,0)</f>
        <v>0</v>
      </c>
    </row>
    <row r="52" spans="1:14" ht="12.75" customHeight="1" x14ac:dyDescent="0.2">
      <c r="A52" s="53"/>
      <c r="B52" s="3"/>
      <c r="C52" s="107"/>
      <c r="D52" s="94"/>
      <c r="E52" s="31" t="str">
        <f>$L$7</f>
        <v>日本円</v>
      </c>
      <c r="F52" s="160">
        <f t="shared" si="11"/>
        <v>150000</v>
      </c>
      <c r="G52" s="255"/>
      <c r="H52" s="255"/>
      <c r="I52" s="255"/>
      <c r="J52" s="37">
        <f>K52</f>
        <v>150000</v>
      </c>
      <c r="K52" s="460">
        <f>'別表4；研修員招へい費'!P55</f>
        <v>150000</v>
      </c>
      <c r="L52" s="460">
        <f>'別表4；研修員招へい費'!Q55</f>
        <v>0</v>
      </c>
      <c r="M52" s="504"/>
      <c r="N52" s="162">
        <f>K52</f>
        <v>150000</v>
      </c>
    </row>
    <row r="53" spans="1:14" ht="12.75" customHeight="1" x14ac:dyDescent="0.2">
      <c r="A53" s="53"/>
      <c r="B53" s="8" t="s">
        <v>367</v>
      </c>
      <c r="C53" s="20"/>
      <c r="D53" s="9"/>
      <c r="E53" s="332" t="str">
        <f>CONCATENATE("小計（",$L$4,"）")</f>
        <v>小計（USD）</v>
      </c>
      <c r="F53" s="452">
        <f t="shared" si="11"/>
        <v>94874</v>
      </c>
      <c r="G53" s="334">
        <f>K53</f>
        <v>94874</v>
      </c>
      <c r="H53" s="335"/>
      <c r="I53" s="335"/>
      <c r="J53" s="336"/>
      <c r="K53" s="452">
        <f>K57+K59+K62+K71+K83+K86+K101+K110+K126</f>
        <v>94874</v>
      </c>
      <c r="L53" s="452">
        <f>L57+L59+L62+L71+L83+L86+L101+L110+L126</f>
        <v>0</v>
      </c>
      <c r="M53" s="480"/>
      <c r="N53" s="339">
        <f>ROUND(K53*$N$4,0)</f>
        <v>10436140</v>
      </c>
    </row>
    <row r="54" spans="1:14" ht="12.75" customHeight="1" x14ac:dyDescent="0.2">
      <c r="A54" s="53"/>
      <c r="B54" s="8"/>
      <c r="C54" s="20"/>
      <c r="D54" s="9"/>
      <c r="E54" s="83" t="str">
        <f>CONCATENATE("小計（",$L$5,"）")</f>
        <v>小計（MMK）</v>
      </c>
      <c r="F54" s="156">
        <f t="shared" si="11"/>
        <v>1204490</v>
      </c>
      <c r="G54" s="154"/>
      <c r="H54" s="36">
        <f>K54</f>
        <v>1204490</v>
      </c>
      <c r="I54" s="81"/>
      <c r="J54" s="155"/>
      <c r="K54" s="156">
        <f>K60+K63+K72+K84+K87+K102+K111+K127</f>
        <v>1204490</v>
      </c>
      <c r="L54" s="156">
        <f>L60+L63+L72+L84+L87+L102+L111+L127</f>
        <v>0</v>
      </c>
      <c r="M54" s="407"/>
      <c r="N54" s="158">
        <f>ROUND(K54*$N$5,0)</f>
        <v>96359</v>
      </c>
    </row>
    <row r="55" spans="1:14" ht="12.75" customHeight="1" outlineLevel="1" x14ac:dyDescent="0.2">
      <c r="A55" s="53"/>
      <c r="B55" s="8"/>
      <c r="C55" s="20"/>
      <c r="D55" s="9"/>
      <c r="E55" s="83" t="str">
        <f>CONCATENATE("小計（",$L$6,"）")</f>
        <v>小計（THB）</v>
      </c>
      <c r="F55" s="156">
        <f t="shared" si="11"/>
        <v>449</v>
      </c>
      <c r="G55" s="154"/>
      <c r="H55" s="81"/>
      <c r="I55" s="36">
        <f>K55</f>
        <v>449</v>
      </c>
      <c r="J55" s="155"/>
      <c r="K55" s="156">
        <f>K61+K64+K73+K85+K88+K103+K112+K128</f>
        <v>449</v>
      </c>
      <c r="L55" s="156">
        <f>L61+L64+L73+L85+L88+L103+L112+L128</f>
        <v>0</v>
      </c>
      <c r="M55" s="407"/>
      <c r="N55" s="158">
        <f>ROUND(K55*$N$6,0)</f>
        <v>1347</v>
      </c>
    </row>
    <row r="56" spans="1:14" ht="12.75" customHeight="1" x14ac:dyDescent="0.2">
      <c r="A56" s="53"/>
      <c r="B56" s="8"/>
      <c r="C56" s="16"/>
      <c r="D56" s="4"/>
      <c r="E56" s="31" t="str">
        <f>CONCATENATE("小計（",$L$7,"）")</f>
        <v>小計（日本円）</v>
      </c>
      <c r="F56" s="160">
        <f t="shared" si="11"/>
        <v>5669390</v>
      </c>
      <c r="G56" s="255"/>
      <c r="H56" s="255"/>
      <c r="I56" s="255"/>
      <c r="J56" s="37">
        <f>K56</f>
        <v>5549240</v>
      </c>
      <c r="K56" s="473">
        <f>K58+K113+K129</f>
        <v>5549240</v>
      </c>
      <c r="L56" s="473">
        <f>L58+L113+L129</f>
        <v>120150</v>
      </c>
      <c r="M56" s="408"/>
      <c r="N56" s="162">
        <f>K56</f>
        <v>5549240</v>
      </c>
    </row>
    <row r="57" spans="1:14" ht="12.75" customHeight="1" x14ac:dyDescent="0.2">
      <c r="A57" s="53"/>
      <c r="B57" s="2"/>
      <c r="C57" s="112" t="s">
        <v>396</v>
      </c>
      <c r="D57" s="113"/>
      <c r="E57" s="259" t="str">
        <f>$L$4</f>
        <v>USD</v>
      </c>
      <c r="F57" s="147">
        <f t="shared" si="11"/>
        <v>6480</v>
      </c>
      <c r="G57" s="35">
        <f>K57</f>
        <v>6480</v>
      </c>
      <c r="H57" s="260"/>
      <c r="I57" s="260"/>
      <c r="J57" s="330"/>
      <c r="K57" s="32">
        <f>人件費詳細!I22</f>
        <v>6480</v>
      </c>
      <c r="L57" s="32">
        <f>人件費詳細!K22</f>
        <v>0</v>
      </c>
      <c r="M57" s="502" t="s">
        <v>368</v>
      </c>
      <c r="N57" s="45">
        <f>ROUND(K57*$N$4,0)</f>
        <v>712800</v>
      </c>
    </row>
    <row r="58" spans="1:14" ht="12.75" customHeight="1" x14ac:dyDescent="0.2">
      <c r="A58" s="53"/>
      <c r="B58" s="2"/>
      <c r="C58" s="3"/>
      <c r="D58" s="4"/>
      <c r="E58" s="261" t="str">
        <f>$L$7</f>
        <v>日本円</v>
      </c>
      <c r="F58" s="160">
        <f t="shared" si="11"/>
        <v>4853390</v>
      </c>
      <c r="G58" s="331"/>
      <c r="H58" s="255"/>
      <c r="I58" s="255"/>
      <c r="J58" s="36">
        <f>K58</f>
        <v>4733240</v>
      </c>
      <c r="K58" s="473">
        <f>人件費詳細!I21</f>
        <v>4733240</v>
      </c>
      <c r="L58" s="473">
        <f>人件費詳細!K21</f>
        <v>120150</v>
      </c>
      <c r="M58" s="504"/>
      <c r="N58" s="262">
        <f>K58</f>
        <v>4733240</v>
      </c>
    </row>
    <row r="59" spans="1:14" ht="12.75" customHeight="1" x14ac:dyDescent="0.2">
      <c r="A59" s="53"/>
      <c r="B59" s="2"/>
      <c r="C59" s="89" t="s">
        <v>395</v>
      </c>
      <c r="D59" s="90"/>
      <c r="E59" s="30" t="str">
        <f>$L$4</f>
        <v>USD</v>
      </c>
      <c r="F59" s="38">
        <f t="shared" si="11"/>
        <v>40988</v>
      </c>
      <c r="G59" s="34">
        <f>K59</f>
        <v>40988</v>
      </c>
      <c r="H59" s="49"/>
      <c r="I59" s="49"/>
      <c r="J59" s="79"/>
      <c r="K59" s="440">
        <f>人件費詳細!I40</f>
        <v>40988</v>
      </c>
      <c r="L59" s="440">
        <f>人件費詳細!K40</f>
        <v>0</v>
      </c>
      <c r="M59" s="502" t="s">
        <v>4</v>
      </c>
      <c r="N59" s="45">
        <f>ROUND(K59*$N$4,0)</f>
        <v>4508680</v>
      </c>
    </row>
    <row r="60" spans="1:14" ht="12.75" customHeight="1" x14ac:dyDescent="0.2">
      <c r="A60" s="53"/>
      <c r="B60" s="2"/>
      <c r="C60" s="91"/>
      <c r="D60" s="92"/>
      <c r="E60" s="83" t="str">
        <f>CONCATENATE("現地通貨（",$L$5,"）")</f>
        <v>現地通貨（MMK）</v>
      </c>
      <c r="F60" s="156">
        <f t="shared" si="11"/>
        <v>0</v>
      </c>
      <c r="G60" s="80"/>
      <c r="H60" s="36">
        <f>K60</f>
        <v>0</v>
      </c>
      <c r="I60" s="81"/>
      <c r="J60" s="82"/>
      <c r="K60" s="156">
        <f>人件費詳細!I41</f>
        <v>0</v>
      </c>
      <c r="L60" s="156">
        <f>人件費詳細!K41</f>
        <v>0</v>
      </c>
      <c r="M60" s="503"/>
      <c r="N60" s="46">
        <f>ROUND(K60*$N$5,0)</f>
        <v>0</v>
      </c>
    </row>
    <row r="61" spans="1:14" ht="12.75" customHeight="1" outlineLevel="1" x14ac:dyDescent="0.2">
      <c r="A61" s="53"/>
      <c r="B61" s="2"/>
      <c r="C61" s="91"/>
      <c r="D61" s="92"/>
      <c r="E61" s="83" t="str">
        <f>CONCATENATE("現地通貨（",$L$6,"）")</f>
        <v>現地通貨（THB）</v>
      </c>
      <c r="F61" s="39">
        <f t="shared" si="11"/>
        <v>0</v>
      </c>
      <c r="G61" s="80"/>
      <c r="H61" s="81"/>
      <c r="I61" s="36">
        <f>K61</f>
        <v>0</v>
      </c>
      <c r="J61" s="82"/>
      <c r="K61" s="453">
        <f>人件費詳細!I42</f>
        <v>0</v>
      </c>
      <c r="L61" s="455">
        <f>人件費詳細!K42</f>
        <v>0</v>
      </c>
      <c r="M61" s="504"/>
      <c r="N61" s="46">
        <f>ROUND(K61*$N$6,0)</f>
        <v>0</v>
      </c>
    </row>
    <row r="62" spans="1:14" ht="12.75" customHeight="1" x14ac:dyDescent="0.2">
      <c r="A62" s="53"/>
      <c r="B62" s="2"/>
      <c r="C62" s="89" t="s">
        <v>401</v>
      </c>
      <c r="D62" s="90"/>
      <c r="E62" s="30" t="str">
        <f>CONCATENATE("小計（",$L$4,"）")</f>
        <v>小計（USD）</v>
      </c>
      <c r="F62" s="38">
        <f>K62+L62</f>
        <v>7000</v>
      </c>
      <c r="G62" s="34">
        <f>K62</f>
        <v>7000</v>
      </c>
      <c r="H62" s="49"/>
      <c r="I62" s="49"/>
      <c r="J62" s="79"/>
      <c r="K62" s="38">
        <f>K65+K68</f>
        <v>7000</v>
      </c>
      <c r="L62" s="32">
        <f>L65+L68</f>
        <v>0</v>
      </c>
      <c r="M62" s="502">
        <v>5</v>
      </c>
      <c r="N62" s="45">
        <f>ROUND(K62*$N$4,0)</f>
        <v>770000</v>
      </c>
    </row>
    <row r="63" spans="1:14" ht="12.75" customHeight="1" x14ac:dyDescent="0.2">
      <c r="A63" s="53"/>
      <c r="B63" s="2"/>
      <c r="C63" s="91"/>
      <c r="D63" s="92"/>
      <c r="E63" s="83" t="str">
        <f>CONCATENATE("小計（",$L$5,"）")</f>
        <v>小計（MMK）</v>
      </c>
      <c r="F63" s="156">
        <f>K63+L63</f>
        <v>700</v>
      </c>
      <c r="G63" s="80"/>
      <c r="H63" s="36">
        <f>K63</f>
        <v>700</v>
      </c>
      <c r="I63" s="81"/>
      <c r="J63" s="82"/>
      <c r="K63" s="156">
        <f t="shared" ref="K63:L64" si="12">K66+K69</f>
        <v>700</v>
      </c>
      <c r="L63" s="33">
        <f t="shared" si="12"/>
        <v>0</v>
      </c>
      <c r="M63" s="503"/>
      <c r="N63" s="46">
        <f>ROUND(K63*$N$5,0)</f>
        <v>56</v>
      </c>
    </row>
    <row r="64" spans="1:14" ht="12.75" customHeight="1" outlineLevel="1" x14ac:dyDescent="0.2">
      <c r="A64" s="53"/>
      <c r="B64" s="2"/>
      <c r="C64" s="91"/>
      <c r="D64" s="104"/>
      <c r="E64" s="356" t="str">
        <f>CONCATENATE("小計（",$L$6,"）")</f>
        <v>小計（THB）</v>
      </c>
      <c r="F64" s="357">
        <f>K64+L64</f>
        <v>70</v>
      </c>
      <c r="G64" s="358"/>
      <c r="H64" s="359"/>
      <c r="I64" s="360">
        <f>K64</f>
        <v>70</v>
      </c>
      <c r="J64" s="361"/>
      <c r="K64" s="357">
        <f t="shared" si="12"/>
        <v>70</v>
      </c>
      <c r="L64" s="362">
        <f t="shared" si="12"/>
        <v>0</v>
      </c>
      <c r="M64" s="505"/>
      <c r="N64" s="364">
        <f>ROUND(K64*$N$6,0)</f>
        <v>210</v>
      </c>
    </row>
    <row r="65" spans="1:14" ht="12.75" customHeight="1" x14ac:dyDescent="0.2">
      <c r="A65" s="53"/>
      <c r="B65" s="2"/>
      <c r="C65" s="8"/>
      <c r="D65" s="9" t="s">
        <v>402</v>
      </c>
      <c r="E65" s="332" t="str">
        <f>$L$4</f>
        <v>USD</v>
      </c>
      <c r="F65" s="353">
        <f t="shared" ref="F65:F70" si="13">K65+L65</f>
        <v>6000</v>
      </c>
      <c r="G65" s="354">
        <f>K65</f>
        <v>6000</v>
      </c>
      <c r="H65" s="355"/>
      <c r="I65" s="355"/>
      <c r="J65" s="256"/>
      <c r="K65" s="333">
        <f>'別表5；現地事業管理費'!P14</f>
        <v>6000</v>
      </c>
      <c r="L65" s="333">
        <f>'別表5；現地事業管理費'!Q14</f>
        <v>0</v>
      </c>
      <c r="M65" s="503"/>
      <c r="N65" s="363">
        <f>ROUND(K65*$N$4,0)</f>
        <v>660000</v>
      </c>
    </row>
    <row r="66" spans="1:14" ht="12.75" customHeight="1" x14ac:dyDescent="0.2">
      <c r="A66" s="53"/>
      <c r="B66" s="2"/>
      <c r="C66" s="8"/>
      <c r="D66" s="9"/>
      <c r="E66" s="83" t="str">
        <f>CONCATENATE("現地通貨（",$L$5,"）")</f>
        <v>現地通貨（MMK）</v>
      </c>
      <c r="F66" s="36">
        <f t="shared" si="13"/>
        <v>600</v>
      </c>
      <c r="G66" s="80"/>
      <c r="H66" s="36">
        <f>K66</f>
        <v>600</v>
      </c>
      <c r="I66" s="81"/>
      <c r="J66" s="82"/>
      <c r="K66" s="333">
        <f>'別表5；現地事業管理費'!P15</f>
        <v>600</v>
      </c>
      <c r="L66" s="333">
        <f>'別表5；現地事業管理費'!Q15</f>
        <v>0</v>
      </c>
      <c r="M66" s="503"/>
      <c r="N66" s="46">
        <f>ROUND(K66*$N$5,0)</f>
        <v>48</v>
      </c>
    </row>
    <row r="67" spans="1:14" ht="12.75" customHeight="1" outlineLevel="1" x14ac:dyDescent="0.2">
      <c r="A67" s="53"/>
      <c r="B67" s="2"/>
      <c r="C67" s="8"/>
      <c r="D67" s="365"/>
      <c r="E67" s="356" t="str">
        <f>CONCATENATE("現地通貨（",$L$6,"）")</f>
        <v>現地通貨（THB）</v>
      </c>
      <c r="F67" s="360">
        <f t="shared" si="13"/>
        <v>60</v>
      </c>
      <c r="G67" s="358"/>
      <c r="H67" s="359"/>
      <c r="I67" s="360">
        <f>K67</f>
        <v>60</v>
      </c>
      <c r="J67" s="361"/>
      <c r="K67" s="366">
        <f>'別表5；現地事業管理費'!P16</f>
        <v>60</v>
      </c>
      <c r="L67" s="366">
        <f>'別表5；現地事業管理費'!Q16</f>
        <v>0</v>
      </c>
      <c r="M67" s="503"/>
      <c r="N67" s="367">
        <f>ROUND(K67*$N$6,0)</f>
        <v>180</v>
      </c>
    </row>
    <row r="68" spans="1:14" ht="12.75" customHeight="1" x14ac:dyDescent="0.2">
      <c r="A68" s="53"/>
      <c r="B68" s="2"/>
      <c r="C68" s="8"/>
      <c r="D68" s="9" t="s">
        <v>403</v>
      </c>
      <c r="E68" s="332" t="str">
        <f>$L$4</f>
        <v>USD</v>
      </c>
      <c r="F68" s="353">
        <f t="shared" si="13"/>
        <v>1000</v>
      </c>
      <c r="G68" s="354">
        <f>K68</f>
        <v>1000</v>
      </c>
      <c r="H68" s="355"/>
      <c r="I68" s="355"/>
      <c r="J68" s="256"/>
      <c r="K68" s="333">
        <f>'別表5；現地事業管理費'!P25</f>
        <v>1000</v>
      </c>
      <c r="L68" s="333">
        <f>'別表5；現地事業管理費'!Q25</f>
        <v>0</v>
      </c>
      <c r="M68" s="503"/>
      <c r="N68" s="363">
        <f>ROUND(K68*$N$4,0)</f>
        <v>110000</v>
      </c>
    </row>
    <row r="69" spans="1:14" ht="12.75" customHeight="1" x14ac:dyDescent="0.2">
      <c r="A69" s="53"/>
      <c r="B69" s="2"/>
      <c r="C69" s="8"/>
      <c r="D69" s="9"/>
      <c r="E69" s="83" t="str">
        <f>CONCATENATE("現地通貨（",$L$5,"）")</f>
        <v>現地通貨（MMK）</v>
      </c>
      <c r="F69" s="36">
        <f t="shared" si="13"/>
        <v>100</v>
      </c>
      <c r="G69" s="80"/>
      <c r="H69" s="36">
        <f>K69</f>
        <v>100</v>
      </c>
      <c r="I69" s="81"/>
      <c r="J69" s="82"/>
      <c r="K69" s="333">
        <f>'別表5；現地事業管理費'!P26</f>
        <v>100</v>
      </c>
      <c r="L69" s="333">
        <f>'別表5；現地事業管理費'!Q26</f>
        <v>0</v>
      </c>
      <c r="M69" s="503"/>
      <c r="N69" s="46">
        <f>ROUND(K69*$N$5,0)</f>
        <v>8</v>
      </c>
    </row>
    <row r="70" spans="1:14" ht="12.75" customHeight="1" outlineLevel="1" x14ac:dyDescent="0.2">
      <c r="A70" s="53"/>
      <c r="B70" s="2"/>
      <c r="C70" s="3"/>
      <c r="D70" s="4"/>
      <c r="E70" s="83" t="str">
        <f>CONCATENATE("現地通貨（",$L$6,"）")</f>
        <v>現地通貨（THB）</v>
      </c>
      <c r="F70" s="36">
        <f t="shared" si="13"/>
        <v>10</v>
      </c>
      <c r="G70" s="80"/>
      <c r="H70" s="81"/>
      <c r="I70" s="36">
        <f>K70</f>
        <v>10</v>
      </c>
      <c r="J70" s="82"/>
      <c r="K70" s="333">
        <f>'別表5；現地事業管理費'!P27</f>
        <v>10</v>
      </c>
      <c r="L70" s="333">
        <f>'別表5；現地事業管理費'!Q27</f>
        <v>0</v>
      </c>
      <c r="M70" s="503"/>
      <c r="N70" s="46">
        <f>ROUND(K70*$N$6,0)</f>
        <v>30</v>
      </c>
    </row>
    <row r="71" spans="1:14" ht="12.75" customHeight="1" x14ac:dyDescent="0.2">
      <c r="A71" s="53"/>
      <c r="B71" s="2"/>
      <c r="C71" s="89" t="s">
        <v>404</v>
      </c>
      <c r="D71" s="90"/>
      <c r="E71" s="30" t="str">
        <f>CONCATENATE("小計（",$L$4,"）")</f>
        <v>小計（USD）</v>
      </c>
      <c r="F71" s="147">
        <f>K71+L71</f>
        <v>21006</v>
      </c>
      <c r="G71" s="34">
        <f>K71</f>
        <v>21006</v>
      </c>
      <c r="H71" s="49"/>
      <c r="I71" s="49"/>
      <c r="J71" s="79"/>
      <c r="K71" s="147">
        <f>K74+K77+K80</f>
        <v>21006</v>
      </c>
      <c r="L71" s="35">
        <f>L74+L77+L80</f>
        <v>0</v>
      </c>
      <c r="M71" s="503"/>
      <c r="N71" s="45">
        <f>ROUND(K71*$N$4,0)</f>
        <v>2310660</v>
      </c>
    </row>
    <row r="72" spans="1:14" ht="12.75" customHeight="1" x14ac:dyDescent="0.2">
      <c r="A72" s="53"/>
      <c r="B72" s="2"/>
      <c r="C72" s="91"/>
      <c r="D72" s="92"/>
      <c r="E72" s="83" t="str">
        <f>CONCATENATE("小計（",$L$5,"）")</f>
        <v>小計（MMK）</v>
      </c>
      <c r="F72" s="153">
        <f>K72+L72</f>
        <v>2100</v>
      </c>
      <c r="G72" s="80"/>
      <c r="H72" s="36">
        <f>K72</f>
        <v>2100</v>
      </c>
      <c r="I72" s="81"/>
      <c r="J72" s="82"/>
      <c r="K72" s="153">
        <f t="shared" ref="K72:L73" si="14">K75+K78+K81</f>
        <v>2100</v>
      </c>
      <c r="L72" s="36">
        <f t="shared" si="14"/>
        <v>0</v>
      </c>
      <c r="M72" s="503"/>
      <c r="N72" s="46">
        <f>ROUND(K72*$N$5,0)</f>
        <v>168</v>
      </c>
    </row>
    <row r="73" spans="1:14" ht="12.75" customHeight="1" outlineLevel="1" x14ac:dyDescent="0.2">
      <c r="A73" s="53"/>
      <c r="B73" s="2"/>
      <c r="C73" s="91"/>
      <c r="D73" s="104"/>
      <c r="E73" s="356" t="str">
        <f>CONCATENATE("小計（",$L$6,"）")</f>
        <v>小計（THB）</v>
      </c>
      <c r="F73" s="366">
        <f>K73+L73</f>
        <v>210</v>
      </c>
      <c r="G73" s="358"/>
      <c r="H73" s="359"/>
      <c r="I73" s="360">
        <f>K73</f>
        <v>210</v>
      </c>
      <c r="J73" s="361"/>
      <c r="K73" s="366">
        <f t="shared" si="14"/>
        <v>210</v>
      </c>
      <c r="L73" s="360">
        <f t="shared" si="14"/>
        <v>0</v>
      </c>
      <c r="M73" s="503"/>
      <c r="N73" s="367">
        <f>ROUND(K73*$N$6,0)</f>
        <v>630</v>
      </c>
    </row>
    <row r="74" spans="1:14" ht="12.75" customHeight="1" x14ac:dyDescent="0.2">
      <c r="A74" s="53"/>
      <c r="B74" s="2"/>
      <c r="C74" s="8"/>
      <c r="D74" s="9" t="s">
        <v>405</v>
      </c>
      <c r="E74" s="332" t="str">
        <f>$L$4</f>
        <v>USD</v>
      </c>
      <c r="F74" s="353">
        <f t="shared" ref="F74:F100" si="15">K74+L74</f>
        <v>6006</v>
      </c>
      <c r="G74" s="354">
        <f>K74</f>
        <v>6006</v>
      </c>
      <c r="H74" s="355"/>
      <c r="I74" s="355"/>
      <c r="J74" s="256"/>
      <c r="K74" s="353">
        <f>'別表5；現地事業管理費'!P52</f>
        <v>6006</v>
      </c>
      <c r="L74" s="353">
        <f>'別表5；現地事業管理費'!Q52</f>
        <v>0</v>
      </c>
      <c r="M74" s="503"/>
      <c r="N74" s="363">
        <f>ROUND(K74*$N$4,0)</f>
        <v>660660</v>
      </c>
    </row>
    <row r="75" spans="1:14" ht="12.75" customHeight="1" x14ac:dyDescent="0.2">
      <c r="A75" s="53"/>
      <c r="B75" s="2"/>
      <c r="C75" s="8"/>
      <c r="D75" s="9"/>
      <c r="E75" s="83" t="str">
        <f>CONCATENATE("現地通貨（",$L$5,"）")</f>
        <v>現地通貨（MMK）</v>
      </c>
      <c r="F75" s="36">
        <f t="shared" si="15"/>
        <v>600</v>
      </c>
      <c r="G75" s="80"/>
      <c r="H75" s="36">
        <f>K75</f>
        <v>600</v>
      </c>
      <c r="I75" s="81"/>
      <c r="J75" s="82"/>
      <c r="K75" s="353">
        <f>'別表5；現地事業管理費'!P53</f>
        <v>600</v>
      </c>
      <c r="L75" s="353">
        <f>'別表5；現地事業管理費'!Q53</f>
        <v>0</v>
      </c>
      <c r="M75" s="503"/>
      <c r="N75" s="46">
        <f>ROUND(K75*$N$5,0)</f>
        <v>48</v>
      </c>
    </row>
    <row r="76" spans="1:14" ht="12.75" customHeight="1" outlineLevel="1" x14ac:dyDescent="0.2">
      <c r="A76" s="53"/>
      <c r="B76" s="2"/>
      <c r="C76" s="8"/>
      <c r="D76" s="365"/>
      <c r="E76" s="356" t="str">
        <f>CONCATENATE("現地通貨（",$L$6,"）")</f>
        <v>現地通貨（THB）</v>
      </c>
      <c r="F76" s="360">
        <f t="shared" si="15"/>
        <v>60</v>
      </c>
      <c r="G76" s="358"/>
      <c r="H76" s="359"/>
      <c r="I76" s="360">
        <f>K76</f>
        <v>60</v>
      </c>
      <c r="J76" s="361"/>
      <c r="K76" s="456">
        <f>'別表5；現地事業管理費'!P54</f>
        <v>60</v>
      </c>
      <c r="L76" s="456">
        <f>'別表5；現地事業管理費'!Q54</f>
        <v>0</v>
      </c>
      <c r="M76" s="503"/>
      <c r="N76" s="367">
        <f>ROUND(K76*$N$6,0)</f>
        <v>180</v>
      </c>
    </row>
    <row r="77" spans="1:14" ht="12.75" customHeight="1" x14ac:dyDescent="0.2">
      <c r="A77" s="53"/>
      <c r="B77" s="2"/>
      <c r="C77" s="8"/>
      <c r="D77" s="9" t="s">
        <v>406</v>
      </c>
      <c r="E77" s="332" t="str">
        <f>$L$4</f>
        <v>USD</v>
      </c>
      <c r="F77" s="353">
        <f t="shared" si="15"/>
        <v>7000</v>
      </c>
      <c r="G77" s="354">
        <f>K77</f>
        <v>7000</v>
      </c>
      <c r="H77" s="355"/>
      <c r="I77" s="355"/>
      <c r="J77" s="256"/>
      <c r="K77" s="344">
        <f>'別表5；現地事業管理費'!P78</f>
        <v>7000</v>
      </c>
      <c r="L77" s="457">
        <f>'別表5；現地事業管理費'!Q78</f>
        <v>0</v>
      </c>
      <c r="M77" s="503"/>
      <c r="N77" s="363">
        <f>ROUND(K77*$N$4,0)</f>
        <v>770000</v>
      </c>
    </row>
    <row r="78" spans="1:14" ht="12.75" customHeight="1" x14ac:dyDescent="0.2">
      <c r="A78" s="53"/>
      <c r="B78" s="2"/>
      <c r="C78" s="8"/>
      <c r="D78" s="9"/>
      <c r="E78" s="83" t="str">
        <f>CONCATENATE("現地通貨（",$L$5,"）")</f>
        <v>現地通貨（MMK）</v>
      </c>
      <c r="F78" s="36">
        <f t="shared" si="15"/>
        <v>700</v>
      </c>
      <c r="G78" s="80"/>
      <c r="H78" s="36">
        <f>K78</f>
        <v>700</v>
      </c>
      <c r="I78" s="81"/>
      <c r="J78" s="82"/>
      <c r="K78" s="333">
        <f>'別表5；現地事業管理費'!P79</f>
        <v>700</v>
      </c>
      <c r="L78" s="353">
        <f>'別表5；現地事業管理費'!Q79</f>
        <v>0</v>
      </c>
      <c r="M78" s="503"/>
      <c r="N78" s="46">
        <f>ROUND(K78*$N$5,0)</f>
        <v>56</v>
      </c>
    </row>
    <row r="79" spans="1:14" ht="12.75" customHeight="1" outlineLevel="1" x14ac:dyDescent="0.2">
      <c r="A79" s="53"/>
      <c r="B79" s="2"/>
      <c r="C79" s="105"/>
      <c r="D79" s="104"/>
      <c r="E79" s="356" t="str">
        <f>CONCATENATE("現地通貨（",$L$6,"）")</f>
        <v>現地通貨（THB）</v>
      </c>
      <c r="F79" s="360">
        <f t="shared" si="15"/>
        <v>70</v>
      </c>
      <c r="G79" s="358"/>
      <c r="H79" s="359"/>
      <c r="I79" s="360">
        <f>K79</f>
        <v>70</v>
      </c>
      <c r="J79" s="361"/>
      <c r="K79" s="458">
        <f>'別表5；現地事業管理費'!P80</f>
        <v>70</v>
      </c>
      <c r="L79" s="449">
        <f>'別表5；現地事業管理費'!Q80</f>
        <v>0</v>
      </c>
      <c r="M79" s="503"/>
      <c r="N79" s="367">
        <f>ROUND(K79*$N$6,0)</f>
        <v>210</v>
      </c>
    </row>
    <row r="80" spans="1:14" ht="12.75" customHeight="1" x14ac:dyDescent="0.2">
      <c r="A80" s="53"/>
      <c r="B80" s="2"/>
      <c r="C80" s="105"/>
      <c r="D80" s="92" t="s">
        <v>407</v>
      </c>
      <c r="E80" s="332" t="str">
        <f>$L$4</f>
        <v>USD</v>
      </c>
      <c r="F80" s="353">
        <f t="shared" si="15"/>
        <v>8000</v>
      </c>
      <c r="G80" s="354">
        <f>K80</f>
        <v>8000</v>
      </c>
      <c r="H80" s="355"/>
      <c r="I80" s="355"/>
      <c r="J80" s="256"/>
      <c r="K80" s="353">
        <f>'別表5；現地事業管理費'!P104</f>
        <v>8000</v>
      </c>
      <c r="L80" s="353">
        <f>'別表5；現地事業管理費'!Q104</f>
        <v>0</v>
      </c>
      <c r="M80" s="503"/>
      <c r="N80" s="363">
        <f>ROUND(K80*$N$4,0)</f>
        <v>880000</v>
      </c>
    </row>
    <row r="81" spans="1:14" ht="12.75" customHeight="1" x14ac:dyDescent="0.2">
      <c r="A81" s="53"/>
      <c r="B81" s="2"/>
      <c r="C81" s="105"/>
      <c r="D81" s="92"/>
      <c r="E81" s="83" t="str">
        <f>CONCATENATE("現地通貨（",$L$5,"）")</f>
        <v>現地通貨（MMK）</v>
      </c>
      <c r="F81" s="36">
        <f t="shared" si="15"/>
        <v>800</v>
      </c>
      <c r="G81" s="80"/>
      <c r="H81" s="36">
        <f>K81</f>
        <v>800</v>
      </c>
      <c r="I81" s="81"/>
      <c r="J81" s="82"/>
      <c r="K81" s="353">
        <f>'別表5；現地事業管理費'!P105</f>
        <v>800</v>
      </c>
      <c r="L81" s="353">
        <f>'別表5；現地事業管理費'!Q105</f>
        <v>0</v>
      </c>
      <c r="M81" s="503"/>
      <c r="N81" s="46">
        <f>ROUND(K81*$N$5,0)</f>
        <v>64</v>
      </c>
    </row>
    <row r="82" spans="1:14" ht="12.75" customHeight="1" outlineLevel="1" x14ac:dyDescent="0.2">
      <c r="A82" s="53"/>
      <c r="B82" s="2"/>
      <c r="C82" s="107"/>
      <c r="D82" s="94"/>
      <c r="E82" s="83" t="str">
        <f>CONCATENATE("現地通貨（",$L$6,"）")</f>
        <v>現地通貨（THB）</v>
      </c>
      <c r="F82" s="36">
        <f t="shared" si="15"/>
        <v>80</v>
      </c>
      <c r="G82" s="80"/>
      <c r="H82" s="81"/>
      <c r="I82" s="36">
        <f>K82</f>
        <v>80</v>
      </c>
      <c r="J82" s="82"/>
      <c r="K82" s="353">
        <f>'別表5；現地事業管理費'!P106</f>
        <v>80</v>
      </c>
      <c r="L82" s="353">
        <f>'別表5；現地事業管理費'!Q106</f>
        <v>0</v>
      </c>
      <c r="M82" s="503"/>
      <c r="N82" s="46">
        <f>ROUND(K82*$N$6,0)</f>
        <v>240</v>
      </c>
    </row>
    <row r="83" spans="1:14" ht="12.75" customHeight="1" x14ac:dyDescent="0.2">
      <c r="A83" s="53"/>
      <c r="B83" s="2"/>
      <c r="C83" s="112" t="s">
        <v>408</v>
      </c>
      <c r="D83" s="113"/>
      <c r="E83" s="30" t="str">
        <f>$L$4</f>
        <v>USD</v>
      </c>
      <c r="F83" s="35">
        <f t="shared" si="15"/>
        <v>1000</v>
      </c>
      <c r="G83" s="34">
        <f>K83</f>
        <v>1000</v>
      </c>
      <c r="H83" s="49"/>
      <c r="I83" s="49"/>
      <c r="J83" s="79"/>
      <c r="K83" s="428">
        <f>'別表5；現地事業管理費'!P130</f>
        <v>1000</v>
      </c>
      <c r="L83" s="428">
        <f>'別表5；現地事業管理費'!Q130</f>
        <v>0</v>
      </c>
      <c r="M83" s="503"/>
      <c r="N83" s="45">
        <f>ROUND(K83*$N$4,0)</f>
        <v>110000</v>
      </c>
    </row>
    <row r="84" spans="1:14" ht="12.75" customHeight="1" x14ac:dyDescent="0.2">
      <c r="A84" s="53"/>
      <c r="B84" s="2"/>
      <c r="C84" s="8"/>
      <c r="D84" s="9"/>
      <c r="E84" s="83" t="str">
        <f>CONCATENATE("現地通貨（",$L$5,"）")</f>
        <v>現地通貨（MMK）</v>
      </c>
      <c r="F84" s="36">
        <f t="shared" si="15"/>
        <v>100</v>
      </c>
      <c r="G84" s="80"/>
      <c r="H84" s="36">
        <f>K84</f>
        <v>100</v>
      </c>
      <c r="I84" s="81"/>
      <c r="J84" s="82"/>
      <c r="K84" s="153">
        <f>'別表5；現地事業管理費'!P131</f>
        <v>100</v>
      </c>
      <c r="L84" s="36">
        <f>'別表5；現地事業管理費'!Q131</f>
        <v>0</v>
      </c>
      <c r="M84" s="503"/>
      <c r="N84" s="46">
        <f>ROUND(K84*$N$5,0)</f>
        <v>8</v>
      </c>
    </row>
    <row r="85" spans="1:14" ht="12.75" customHeight="1" outlineLevel="1" x14ac:dyDescent="0.2">
      <c r="A85" s="53"/>
      <c r="B85" s="2"/>
      <c r="C85" s="3"/>
      <c r="D85" s="4"/>
      <c r="E85" s="369" t="str">
        <f>CONCATENATE("現地通貨（",$L$6,"）")</f>
        <v>現地通貨（THB）</v>
      </c>
      <c r="F85" s="37">
        <f t="shared" si="15"/>
        <v>10</v>
      </c>
      <c r="G85" s="370"/>
      <c r="H85" s="371"/>
      <c r="I85" s="37">
        <f>K85</f>
        <v>10</v>
      </c>
      <c r="J85" s="331"/>
      <c r="K85" s="353">
        <f>'別表5；現地事業管理費'!P132</f>
        <v>10</v>
      </c>
      <c r="L85" s="353">
        <f>'別表5；現地事業管理費'!Q132</f>
        <v>0</v>
      </c>
      <c r="M85" s="503"/>
      <c r="N85" s="262">
        <f>ROUND(K85*$N$6,0)</f>
        <v>30</v>
      </c>
    </row>
    <row r="86" spans="1:14" ht="12.75" customHeight="1" x14ac:dyDescent="0.2">
      <c r="A86" s="53"/>
      <c r="B86" s="2"/>
      <c r="C86" s="110" t="s">
        <v>409</v>
      </c>
      <c r="D86" s="111"/>
      <c r="E86" s="30" t="str">
        <f>CONCATENATE("小計（",$L$4,"）")</f>
        <v>小計（USD）</v>
      </c>
      <c r="F86" s="35">
        <f>K86+L86</f>
        <v>3900</v>
      </c>
      <c r="G86" s="34">
        <f>K86</f>
        <v>3900</v>
      </c>
      <c r="H86" s="49"/>
      <c r="I86" s="49"/>
      <c r="J86" s="79"/>
      <c r="K86" s="35">
        <f>K89+K92+K95+K98</f>
        <v>3900</v>
      </c>
      <c r="L86" s="35">
        <f>L89+L92+L95+L98</f>
        <v>0</v>
      </c>
      <c r="M86" s="503"/>
      <c r="N86" s="45">
        <f>ROUND(K86*$N$4,0)</f>
        <v>429000</v>
      </c>
    </row>
    <row r="87" spans="1:14" ht="12.75" customHeight="1" x14ac:dyDescent="0.2">
      <c r="A87" s="53"/>
      <c r="B87" s="2"/>
      <c r="C87" s="215"/>
      <c r="D87" s="216"/>
      <c r="E87" s="83" t="str">
        <f>CONCATENATE("小計（",$L$5,"）")</f>
        <v>小計（MMK）</v>
      </c>
      <c r="F87" s="36">
        <f>K87+L87</f>
        <v>390</v>
      </c>
      <c r="G87" s="80"/>
      <c r="H87" s="36">
        <f>K87</f>
        <v>390</v>
      </c>
      <c r="I87" s="81"/>
      <c r="J87" s="82"/>
      <c r="K87" s="36">
        <f t="shared" ref="K87:L88" si="16">K90+K93+K96+K99</f>
        <v>390</v>
      </c>
      <c r="L87" s="36">
        <f t="shared" si="16"/>
        <v>0</v>
      </c>
      <c r="M87" s="503"/>
      <c r="N87" s="46">
        <f>ROUND(K87*$N$5,0)</f>
        <v>31</v>
      </c>
    </row>
    <row r="88" spans="1:14" ht="12.75" customHeight="1" outlineLevel="1" x14ac:dyDescent="0.2">
      <c r="A88" s="53"/>
      <c r="B88" s="2"/>
      <c r="C88" s="215"/>
      <c r="D88" s="217"/>
      <c r="E88" s="356" t="str">
        <f>CONCATENATE("小計（",$L$6,"）")</f>
        <v>小計（THB）</v>
      </c>
      <c r="F88" s="360">
        <f>K88+L88</f>
        <v>39</v>
      </c>
      <c r="G88" s="358"/>
      <c r="H88" s="359"/>
      <c r="I88" s="360">
        <f>K88</f>
        <v>39</v>
      </c>
      <c r="J88" s="361"/>
      <c r="K88" s="360">
        <f t="shared" si="16"/>
        <v>39</v>
      </c>
      <c r="L88" s="360">
        <f t="shared" si="16"/>
        <v>0</v>
      </c>
      <c r="M88" s="503"/>
      <c r="N88" s="367">
        <f>ROUND(K88*$N$6,0)</f>
        <v>117</v>
      </c>
    </row>
    <row r="89" spans="1:14" ht="12.75" customHeight="1" x14ac:dyDescent="0.2">
      <c r="A89" s="53"/>
      <c r="B89" s="2"/>
      <c r="C89" s="215"/>
      <c r="D89" s="216" t="s">
        <v>410</v>
      </c>
      <c r="E89" s="332" t="str">
        <f>$L$4</f>
        <v>USD</v>
      </c>
      <c r="F89" s="353">
        <f t="shared" si="15"/>
        <v>1000</v>
      </c>
      <c r="G89" s="354">
        <f>K89</f>
        <v>1000</v>
      </c>
      <c r="H89" s="355"/>
      <c r="I89" s="355"/>
      <c r="J89" s="256"/>
      <c r="K89" s="353">
        <f>'別表5；現地事業管理費'!P146</f>
        <v>1000</v>
      </c>
      <c r="L89" s="353">
        <f>'別表5；現地事業管理費'!Q146</f>
        <v>0</v>
      </c>
      <c r="M89" s="503"/>
      <c r="N89" s="363">
        <f>ROUND(K89*$N$4,0)</f>
        <v>110000</v>
      </c>
    </row>
    <row r="90" spans="1:14" ht="12.75" customHeight="1" x14ac:dyDescent="0.2">
      <c r="A90" s="53"/>
      <c r="B90" s="2"/>
      <c r="C90" s="215"/>
      <c r="D90" s="216"/>
      <c r="E90" s="83" t="str">
        <f>CONCATENATE("現地通貨（",$L$5,"）")</f>
        <v>現地通貨（MMK）</v>
      </c>
      <c r="F90" s="36">
        <f t="shared" si="15"/>
        <v>100</v>
      </c>
      <c r="G90" s="80"/>
      <c r="H90" s="36">
        <f>K90</f>
        <v>100</v>
      </c>
      <c r="I90" s="81"/>
      <c r="J90" s="82"/>
      <c r="K90" s="353">
        <f>'別表5；現地事業管理費'!P147</f>
        <v>100</v>
      </c>
      <c r="L90" s="353">
        <f>'別表5；現地事業管理費'!Q147</f>
        <v>0</v>
      </c>
      <c r="M90" s="503"/>
      <c r="N90" s="46">
        <f>ROUND(K90*$N$5,0)</f>
        <v>8</v>
      </c>
    </row>
    <row r="91" spans="1:14" ht="12.75" customHeight="1" outlineLevel="1" x14ac:dyDescent="0.2">
      <c r="A91" s="53"/>
      <c r="B91" s="2"/>
      <c r="C91" s="215"/>
      <c r="D91" s="217"/>
      <c r="E91" s="356" t="str">
        <f>CONCATENATE("現地通貨（",$L$6,"）")</f>
        <v>現地通貨（THB）</v>
      </c>
      <c r="F91" s="360">
        <f t="shared" si="15"/>
        <v>10</v>
      </c>
      <c r="G91" s="358"/>
      <c r="H91" s="359"/>
      <c r="I91" s="360">
        <f>K91</f>
        <v>10</v>
      </c>
      <c r="J91" s="361"/>
      <c r="K91" s="456">
        <f>'別表5；現地事業管理費'!P148</f>
        <v>10</v>
      </c>
      <c r="L91" s="456">
        <f>'別表5；現地事業管理費'!Q148</f>
        <v>0</v>
      </c>
      <c r="M91" s="503"/>
      <c r="N91" s="367">
        <f>ROUND(K91*$N$6,0)</f>
        <v>30</v>
      </c>
    </row>
    <row r="92" spans="1:14" ht="12.75" customHeight="1" x14ac:dyDescent="0.2">
      <c r="A92" s="53"/>
      <c r="B92" s="2"/>
      <c r="C92" s="215"/>
      <c r="D92" s="216" t="s">
        <v>411</v>
      </c>
      <c r="E92" s="332" t="str">
        <f>$L$4</f>
        <v>USD</v>
      </c>
      <c r="F92" s="353">
        <f t="shared" si="15"/>
        <v>900</v>
      </c>
      <c r="G92" s="354">
        <f>K92</f>
        <v>900</v>
      </c>
      <c r="H92" s="355"/>
      <c r="I92" s="355"/>
      <c r="J92" s="256"/>
      <c r="K92" s="344">
        <f>'別表5；現地事業管理費'!P158</f>
        <v>900</v>
      </c>
      <c r="L92" s="457">
        <f>'別表5；現地事業管理費'!Q158</f>
        <v>0</v>
      </c>
      <c r="M92" s="503"/>
      <c r="N92" s="363">
        <f>ROUND(K92*$N$4,0)</f>
        <v>99000</v>
      </c>
    </row>
    <row r="93" spans="1:14" ht="12.75" customHeight="1" x14ac:dyDescent="0.2">
      <c r="A93" s="53"/>
      <c r="B93" s="2"/>
      <c r="C93" s="215"/>
      <c r="D93" s="216"/>
      <c r="E93" s="83" t="str">
        <f>CONCATENATE("現地通貨（",$L$5,"）")</f>
        <v>現地通貨（MMK）</v>
      </c>
      <c r="F93" s="36">
        <f t="shared" si="15"/>
        <v>90</v>
      </c>
      <c r="G93" s="80"/>
      <c r="H93" s="36">
        <f>K93</f>
        <v>90</v>
      </c>
      <c r="I93" s="81"/>
      <c r="J93" s="82"/>
      <c r="K93" s="333">
        <f>'別表5；現地事業管理費'!P159</f>
        <v>90</v>
      </c>
      <c r="L93" s="353">
        <f>'別表5；現地事業管理費'!Q159</f>
        <v>0</v>
      </c>
      <c r="M93" s="503"/>
      <c r="N93" s="46">
        <f>ROUND(K93*$N$5,0)</f>
        <v>7</v>
      </c>
    </row>
    <row r="94" spans="1:14" ht="12.75" customHeight="1" outlineLevel="1" x14ac:dyDescent="0.2">
      <c r="A94" s="53"/>
      <c r="B94" s="2"/>
      <c r="C94" s="215"/>
      <c r="D94" s="217"/>
      <c r="E94" s="356" t="str">
        <f>CONCATENATE("現地通貨（",$L$6,"）")</f>
        <v>現地通貨（THB）</v>
      </c>
      <c r="F94" s="360">
        <f t="shared" si="15"/>
        <v>9</v>
      </c>
      <c r="G94" s="358"/>
      <c r="H94" s="359"/>
      <c r="I94" s="360">
        <f>K94</f>
        <v>9</v>
      </c>
      <c r="J94" s="361"/>
      <c r="K94" s="458">
        <f>'別表5；現地事業管理費'!P160</f>
        <v>9</v>
      </c>
      <c r="L94" s="449">
        <f>'別表5；現地事業管理費'!Q160</f>
        <v>0</v>
      </c>
      <c r="M94" s="503"/>
      <c r="N94" s="367">
        <f>ROUND(K94*$N$6,0)</f>
        <v>27</v>
      </c>
    </row>
    <row r="95" spans="1:14" ht="12.75" customHeight="1" x14ac:dyDescent="0.2">
      <c r="A95" s="53"/>
      <c r="B95" s="2"/>
      <c r="C95" s="215"/>
      <c r="D95" s="216" t="s">
        <v>412</v>
      </c>
      <c r="E95" s="332" t="str">
        <f>$L$4</f>
        <v>USD</v>
      </c>
      <c r="F95" s="353">
        <f t="shared" si="15"/>
        <v>1000</v>
      </c>
      <c r="G95" s="354">
        <f>K95</f>
        <v>1000</v>
      </c>
      <c r="H95" s="355"/>
      <c r="I95" s="355"/>
      <c r="J95" s="256"/>
      <c r="K95" s="353">
        <f>'別表5；現地事業管理費'!P169</f>
        <v>1000</v>
      </c>
      <c r="L95" s="353">
        <f>'別表5；現地事業管理費'!Q169</f>
        <v>0</v>
      </c>
      <c r="M95" s="503"/>
      <c r="N95" s="363">
        <f>ROUND(K95*$N$4,0)</f>
        <v>110000</v>
      </c>
    </row>
    <row r="96" spans="1:14" ht="12.75" customHeight="1" x14ac:dyDescent="0.2">
      <c r="A96" s="53"/>
      <c r="B96" s="2"/>
      <c r="C96" s="215"/>
      <c r="D96" s="216"/>
      <c r="E96" s="83" t="str">
        <f>CONCATENATE("現地通貨（",$L$5,"）")</f>
        <v>現地通貨（MMK）</v>
      </c>
      <c r="F96" s="36">
        <f t="shared" si="15"/>
        <v>100</v>
      </c>
      <c r="G96" s="80"/>
      <c r="H96" s="36">
        <f>K96</f>
        <v>100</v>
      </c>
      <c r="I96" s="81"/>
      <c r="J96" s="82"/>
      <c r="K96" s="353">
        <f>'別表5；現地事業管理費'!P170</f>
        <v>100</v>
      </c>
      <c r="L96" s="353">
        <f>'別表5；現地事業管理費'!Q170</f>
        <v>0</v>
      </c>
      <c r="M96" s="503"/>
      <c r="N96" s="46">
        <f>ROUND(K96*$N$5,0)</f>
        <v>8</v>
      </c>
    </row>
    <row r="97" spans="1:14" ht="12.75" customHeight="1" outlineLevel="1" x14ac:dyDescent="0.2">
      <c r="A97" s="53"/>
      <c r="B97" s="2"/>
      <c r="C97" s="215"/>
      <c r="D97" s="217"/>
      <c r="E97" s="356" t="str">
        <f>CONCATENATE("現地通貨（",$L$6,"）")</f>
        <v>現地通貨（THB）</v>
      </c>
      <c r="F97" s="360">
        <f t="shared" si="15"/>
        <v>10</v>
      </c>
      <c r="G97" s="358"/>
      <c r="H97" s="359"/>
      <c r="I97" s="360">
        <f>K97</f>
        <v>10</v>
      </c>
      <c r="J97" s="361"/>
      <c r="K97" s="456">
        <f>'別表5；現地事業管理費'!P171</f>
        <v>10</v>
      </c>
      <c r="L97" s="456">
        <f>'別表5；現地事業管理費'!Q171</f>
        <v>0</v>
      </c>
      <c r="M97" s="503"/>
      <c r="N97" s="367">
        <f>ROUND(K97*$N$6,0)</f>
        <v>30</v>
      </c>
    </row>
    <row r="98" spans="1:14" ht="12.75" customHeight="1" x14ac:dyDescent="0.2">
      <c r="A98" s="53"/>
      <c r="B98" s="2"/>
      <c r="C98" s="215"/>
      <c r="D98" s="216" t="s">
        <v>413</v>
      </c>
      <c r="E98" s="332" t="str">
        <f>$L$4</f>
        <v>USD</v>
      </c>
      <c r="F98" s="353">
        <f t="shared" si="15"/>
        <v>1000</v>
      </c>
      <c r="G98" s="354">
        <f>K98</f>
        <v>1000</v>
      </c>
      <c r="H98" s="355"/>
      <c r="I98" s="355"/>
      <c r="J98" s="256"/>
      <c r="K98" s="344">
        <f>'別表5；現地事業管理費'!P178</f>
        <v>1000</v>
      </c>
      <c r="L98" s="457">
        <f>'別表5；現地事業管理費'!Q178</f>
        <v>0</v>
      </c>
      <c r="M98" s="503"/>
      <c r="N98" s="363">
        <f>ROUND(K98*$N$4,0)</f>
        <v>110000</v>
      </c>
    </row>
    <row r="99" spans="1:14" ht="12.75" customHeight="1" x14ac:dyDescent="0.2">
      <c r="A99" s="53"/>
      <c r="B99" s="2"/>
      <c r="C99" s="215"/>
      <c r="D99" s="216"/>
      <c r="E99" s="83" t="str">
        <f>CONCATENATE("現地通貨（",$L$5,"）")</f>
        <v>現地通貨（MMK）</v>
      </c>
      <c r="F99" s="36">
        <f t="shared" si="15"/>
        <v>100</v>
      </c>
      <c r="G99" s="80"/>
      <c r="H99" s="36">
        <f>K99</f>
        <v>100</v>
      </c>
      <c r="I99" s="81"/>
      <c r="J99" s="82"/>
      <c r="K99" s="333">
        <f>'別表5；現地事業管理費'!P179</f>
        <v>100</v>
      </c>
      <c r="L99" s="353">
        <f>'別表5；現地事業管理費'!Q179</f>
        <v>0</v>
      </c>
      <c r="M99" s="503"/>
      <c r="N99" s="46">
        <f>ROUND(K99*$N$5,0)</f>
        <v>8</v>
      </c>
    </row>
    <row r="100" spans="1:14" ht="12.75" customHeight="1" outlineLevel="1" x14ac:dyDescent="0.2">
      <c r="A100" s="53"/>
      <c r="B100" s="2"/>
      <c r="C100" s="368"/>
      <c r="D100" s="5"/>
      <c r="E100" s="83" t="str">
        <f>CONCATENATE("現地通貨（",$L$6,"）")</f>
        <v>現地通貨（THB）</v>
      </c>
      <c r="F100" s="36">
        <f t="shared" si="15"/>
        <v>10</v>
      </c>
      <c r="G100" s="80"/>
      <c r="H100" s="81"/>
      <c r="I100" s="36">
        <f>K100</f>
        <v>10</v>
      </c>
      <c r="J100" s="82"/>
      <c r="K100" s="459">
        <f>'別表5；現地事業管理費'!P180</f>
        <v>10</v>
      </c>
      <c r="L100" s="460">
        <f>'別表5；現地事業管理費'!Q180</f>
        <v>0</v>
      </c>
      <c r="M100" s="503"/>
      <c r="N100" s="46">
        <f>ROUND(K100*$N$6,0)</f>
        <v>30</v>
      </c>
    </row>
    <row r="101" spans="1:14" ht="12.75" customHeight="1" x14ac:dyDescent="0.2">
      <c r="A101" s="53"/>
      <c r="B101" s="2"/>
      <c r="C101" s="215" t="s">
        <v>414</v>
      </c>
      <c r="D101" s="216"/>
      <c r="E101" s="30" t="str">
        <f>CONCATENATE("小計（",$L$4,"）")</f>
        <v>小計（USD）</v>
      </c>
      <c r="F101" s="35">
        <f>K101+L101</f>
        <v>2000</v>
      </c>
      <c r="G101" s="34">
        <f>K101</f>
        <v>2000</v>
      </c>
      <c r="H101" s="49"/>
      <c r="I101" s="49"/>
      <c r="J101" s="79"/>
      <c r="K101" s="35">
        <f>K104+K107</f>
        <v>2000</v>
      </c>
      <c r="L101" s="35">
        <f>L104+L107</f>
        <v>0</v>
      </c>
      <c r="M101" s="503"/>
      <c r="N101" s="45">
        <f>ROUND(K101*$N$4,0)</f>
        <v>220000</v>
      </c>
    </row>
    <row r="102" spans="1:14" ht="12.75" customHeight="1" x14ac:dyDescent="0.2">
      <c r="A102" s="53"/>
      <c r="B102" s="2"/>
      <c r="C102" s="215"/>
      <c r="D102" s="216"/>
      <c r="E102" s="83" t="str">
        <f>CONCATENATE("小計（",$L$5,"）")</f>
        <v>小計（MMK）</v>
      </c>
      <c r="F102" s="36">
        <f>K102+L102</f>
        <v>200</v>
      </c>
      <c r="G102" s="80"/>
      <c r="H102" s="36">
        <f>K102</f>
        <v>200</v>
      </c>
      <c r="I102" s="81"/>
      <c r="J102" s="82"/>
      <c r="K102" s="36">
        <f t="shared" ref="K102:L103" si="17">K105+K108</f>
        <v>200</v>
      </c>
      <c r="L102" s="36">
        <f t="shared" si="17"/>
        <v>0</v>
      </c>
      <c r="M102" s="503"/>
      <c r="N102" s="46">
        <f>ROUND(K102*$N$5,0)</f>
        <v>16</v>
      </c>
    </row>
    <row r="103" spans="1:14" ht="12.75" customHeight="1" outlineLevel="1" x14ac:dyDescent="0.2">
      <c r="A103" s="53"/>
      <c r="B103" s="2"/>
      <c r="C103" s="215"/>
      <c r="D103" s="217"/>
      <c r="E103" s="356" t="str">
        <f>CONCATENATE("小計（",$L$6,"）")</f>
        <v>小計（THB）</v>
      </c>
      <c r="F103" s="360">
        <f>K103+L103</f>
        <v>20</v>
      </c>
      <c r="G103" s="358"/>
      <c r="H103" s="359"/>
      <c r="I103" s="360">
        <f>K103</f>
        <v>20</v>
      </c>
      <c r="J103" s="361"/>
      <c r="K103" s="360">
        <f t="shared" si="17"/>
        <v>20</v>
      </c>
      <c r="L103" s="360">
        <f t="shared" si="17"/>
        <v>0</v>
      </c>
      <c r="M103" s="503"/>
      <c r="N103" s="367">
        <f>ROUND(K103*$N$6,0)</f>
        <v>60</v>
      </c>
    </row>
    <row r="104" spans="1:14" ht="12.75" customHeight="1" x14ac:dyDescent="0.2">
      <c r="A104" s="53"/>
      <c r="B104" s="2"/>
      <c r="C104" s="215"/>
      <c r="D104" s="216" t="s">
        <v>415</v>
      </c>
      <c r="E104" s="332" t="str">
        <f>$L$4</f>
        <v>USD</v>
      </c>
      <c r="F104" s="353">
        <f t="shared" ref="F104:F174" si="18">K104+L104</f>
        <v>1000</v>
      </c>
      <c r="G104" s="354">
        <f>K104</f>
        <v>1000</v>
      </c>
      <c r="H104" s="355"/>
      <c r="I104" s="355"/>
      <c r="J104" s="256"/>
      <c r="K104" s="353">
        <f>'別表5；現地事業管理費'!P192</f>
        <v>1000</v>
      </c>
      <c r="L104" s="353">
        <f>'別表5；現地事業管理費'!Q192</f>
        <v>0</v>
      </c>
      <c r="M104" s="503"/>
      <c r="N104" s="363">
        <f>ROUND(K104*$N$4,0)</f>
        <v>110000</v>
      </c>
    </row>
    <row r="105" spans="1:14" ht="12.75" customHeight="1" x14ac:dyDescent="0.2">
      <c r="A105" s="53"/>
      <c r="B105" s="2"/>
      <c r="C105" s="215"/>
      <c r="D105" s="216"/>
      <c r="E105" s="83" t="str">
        <f>CONCATENATE("現地通貨（",$L$5,"）")</f>
        <v>現地通貨（MMK）</v>
      </c>
      <c r="F105" s="36">
        <f t="shared" si="18"/>
        <v>100</v>
      </c>
      <c r="G105" s="80"/>
      <c r="H105" s="36">
        <f>K105</f>
        <v>100</v>
      </c>
      <c r="I105" s="81"/>
      <c r="J105" s="82"/>
      <c r="K105" s="353">
        <f>'別表5；現地事業管理費'!P193</f>
        <v>100</v>
      </c>
      <c r="L105" s="353">
        <f>'別表5；現地事業管理費'!Q193</f>
        <v>0</v>
      </c>
      <c r="M105" s="503"/>
      <c r="N105" s="46">
        <f>ROUND(K105*$N$5,0)</f>
        <v>8</v>
      </c>
    </row>
    <row r="106" spans="1:14" ht="12.75" customHeight="1" outlineLevel="1" x14ac:dyDescent="0.2">
      <c r="A106" s="53"/>
      <c r="B106" s="2"/>
      <c r="C106" s="215"/>
      <c r="D106" s="217"/>
      <c r="E106" s="356" t="str">
        <f>CONCATENATE("現地通貨（",$L$6,"）")</f>
        <v>現地通貨（THB）</v>
      </c>
      <c r="F106" s="360">
        <f t="shared" si="18"/>
        <v>10</v>
      </c>
      <c r="G106" s="358"/>
      <c r="H106" s="359"/>
      <c r="I106" s="360">
        <f>K106</f>
        <v>10</v>
      </c>
      <c r="J106" s="361"/>
      <c r="K106" s="366">
        <f>'別表5；現地事業管理費'!P194</f>
        <v>10</v>
      </c>
      <c r="L106" s="360">
        <f>'別表5；現地事業管理費'!Q194</f>
        <v>0</v>
      </c>
      <c r="M106" s="503"/>
      <c r="N106" s="367">
        <f>ROUND(K106*$N$6,0)</f>
        <v>30</v>
      </c>
    </row>
    <row r="107" spans="1:14" ht="12.75" customHeight="1" x14ac:dyDescent="0.2">
      <c r="A107" s="53"/>
      <c r="B107" s="2"/>
      <c r="C107" s="215"/>
      <c r="D107" s="216" t="s">
        <v>416</v>
      </c>
      <c r="E107" s="332" t="str">
        <f>$L$4</f>
        <v>USD</v>
      </c>
      <c r="F107" s="353">
        <f t="shared" si="18"/>
        <v>1000</v>
      </c>
      <c r="G107" s="354">
        <f>K107</f>
        <v>1000</v>
      </c>
      <c r="H107" s="355"/>
      <c r="I107" s="355"/>
      <c r="J107" s="256"/>
      <c r="K107" s="353">
        <f>'別表5；現地事業管理費'!P203</f>
        <v>1000</v>
      </c>
      <c r="L107" s="353">
        <f>'別表5；現地事業管理費'!Q203</f>
        <v>0</v>
      </c>
      <c r="M107" s="503"/>
      <c r="N107" s="363">
        <f>ROUND(K107*$N$4,0)</f>
        <v>110000</v>
      </c>
    </row>
    <row r="108" spans="1:14" ht="12.75" customHeight="1" x14ac:dyDescent="0.2">
      <c r="A108" s="53"/>
      <c r="B108" s="2"/>
      <c r="C108" s="215"/>
      <c r="D108" s="216"/>
      <c r="E108" s="83" t="str">
        <f>CONCATENATE("現地通貨（",$L$5,"）")</f>
        <v>現地通貨（MMK）</v>
      </c>
      <c r="F108" s="36">
        <f t="shared" si="18"/>
        <v>100</v>
      </c>
      <c r="G108" s="80"/>
      <c r="H108" s="36">
        <f>K108</f>
        <v>100</v>
      </c>
      <c r="I108" s="81"/>
      <c r="J108" s="82"/>
      <c r="K108" s="353">
        <f>'別表5；現地事業管理費'!P204</f>
        <v>100</v>
      </c>
      <c r="L108" s="353">
        <f>'別表5；現地事業管理費'!Q204</f>
        <v>0</v>
      </c>
      <c r="M108" s="503"/>
      <c r="N108" s="46">
        <f>ROUND(K108*$N$5,0)</f>
        <v>8</v>
      </c>
    </row>
    <row r="109" spans="1:14" ht="12.75" customHeight="1" outlineLevel="1" x14ac:dyDescent="0.2">
      <c r="A109" s="53"/>
      <c r="B109" s="2"/>
      <c r="C109" s="215"/>
      <c r="D109" s="216"/>
      <c r="E109" s="83" t="str">
        <f>CONCATENATE("現地通貨（",$L$6,"）")</f>
        <v>現地通貨（THB）</v>
      </c>
      <c r="F109" s="36">
        <f t="shared" si="18"/>
        <v>10</v>
      </c>
      <c r="G109" s="80"/>
      <c r="H109" s="81"/>
      <c r="I109" s="36">
        <f>K109</f>
        <v>10</v>
      </c>
      <c r="J109" s="82"/>
      <c r="K109" s="353">
        <f>'別表5；現地事業管理費'!P205</f>
        <v>10</v>
      </c>
      <c r="L109" s="353">
        <f>'別表5；現地事業管理費'!Q205</f>
        <v>0</v>
      </c>
      <c r="M109" s="503"/>
      <c r="N109" s="46">
        <f>ROUND(K109*$N$6,0)</f>
        <v>30</v>
      </c>
    </row>
    <row r="110" spans="1:14" ht="12.75" customHeight="1" x14ac:dyDescent="0.2">
      <c r="A110" s="53"/>
      <c r="B110" s="2"/>
      <c r="C110" s="112" t="s">
        <v>417</v>
      </c>
      <c r="D110" s="113"/>
      <c r="E110" s="30" t="str">
        <f>CONCATENATE("小計（",$L$4,"）")</f>
        <v>小計（USD）</v>
      </c>
      <c r="F110" s="35">
        <f t="shared" si="18"/>
        <v>11000</v>
      </c>
      <c r="G110" s="34">
        <f>K110</f>
        <v>11000</v>
      </c>
      <c r="H110" s="49"/>
      <c r="I110" s="49"/>
      <c r="J110" s="79"/>
      <c r="K110" s="35">
        <f t="shared" ref="K110:L113" si="19">K114+K118+K122</f>
        <v>11000</v>
      </c>
      <c r="L110" s="35">
        <f t="shared" si="19"/>
        <v>0</v>
      </c>
      <c r="M110" s="503"/>
      <c r="N110" s="45">
        <f>ROUND(K110*$N$4,0)</f>
        <v>1210000</v>
      </c>
    </row>
    <row r="111" spans="1:14" ht="12.75" customHeight="1" x14ac:dyDescent="0.2">
      <c r="A111" s="53"/>
      <c r="B111" s="2"/>
      <c r="C111" s="8"/>
      <c r="D111" s="9"/>
      <c r="E111" s="83" t="str">
        <f>CONCATENATE("小計（",$L$5,"）")</f>
        <v>小計（MMK）</v>
      </c>
      <c r="F111" s="36">
        <f t="shared" si="18"/>
        <v>1000</v>
      </c>
      <c r="G111" s="80"/>
      <c r="H111" s="36">
        <f>K111</f>
        <v>1000</v>
      </c>
      <c r="I111" s="81"/>
      <c r="J111" s="82"/>
      <c r="K111" s="36">
        <f t="shared" si="19"/>
        <v>1000</v>
      </c>
      <c r="L111" s="36">
        <f t="shared" si="19"/>
        <v>0</v>
      </c>
      <c r="M111" s="503"/>
      <c r="N111" s="46">
        <f>ROUND(K111*$N$5,0)</f>
        <v>80</v>
      </c>
    </row>
    <row r="112" spans="1:14" ht="12.75" customHeight="1" outlineLevel="1" x14ac:dyDescent="0.2">
      <c r="A112" s="53"/>
      <c r="B112" s="2"/>
      <c r="C112" s="8"/>
      <c r="D112" s="9"/>
      <c r="E112" s="83" t="str">
        <f>CONCATENATE("小計（",$L$6,"）")</f>
        <v>小計（THB）</v>
      </c>
      <c r="F112" s="36">
        <f t="shared" si="18"/>
        <v>100</v>
      </c>
      <c r="G112" s="80"/>
      <c r="H112" s="81"/>
      <c r="I112" s="36">
        <f>K112</f>
        <v>100</v>
      </c>
      <c r="J112" s="82"/>
      <c r="K112" s="36">
        <f t="shared" si="19"/>
        <v>100</v>
      </c>
      <c r="L112" s="36">
        <f t="shared" si="19"/>
        <v>0</v>
      </c>
      <c r="M112" s="503"/>
      <c r="N112" s="46">
        <f>ROUND(K112*$N$6,0)</f>
        <v>300</v>
      </c>
    </row>
    <row r="113" spans="1:14" ht="12.75" customHeight="1" outlineLevel="1" x14ac:dyDescent="0.2">
      <c r="A113" s="53"/>
      <c r="B113" s="2"/>
      <c r="C113" s="8"/>
      <c r="D113" s="365"/>
      <c r="E113" s="446" t="str">
        <f>CONCATENATE("小計（",$L$7,"）")</f>
        <v>小計（日本円）</v>
      </c>
      <c r="F113" s="458">
        <f>K113+L113</f>
        <v>0</v>
      </c>
      <c r="G113" s="447"/>
      <c r="H113" s="448"/>
      <c r="I113" s="448"/>
      <c r="J113" s="449">
        <f>K113</f>
        <v>0</v>
      </c>
      <c r="K113" s="449">
        <f t="shared" si="19"/>
        <v>0</v>
      </c>
      <c r="L113" s="449">
        <f t="shared" si="19"/>
        <v>0</v>
      </c>
      <c r="M113" s="503"/>
      <c r="N113" s="461">
        <f>K113</f>
        <v>0</v>
      </c>
    </row>
    <row r="114" spans="1:14" ht="12.75" customHeight="1" x14ac:dyDescent="0.2">
      <c r="A114" s="53"/>
      <c r="B114" s="2"/>
      <c r="C114" s="215"/>
      <c r="D114" s="216" t="s">
        <v>418</v>
      </c>
      <c r="E114" s="332" t="str">
        <f>$L$4</f>
        <v>USD</v>
      </c>
      <c r="F114" s="353">
        <f t="shared" si="18"/>
        <v>1000</v>
      </c>
      <c r="G114" s="354">
        <f>K114</f>
        <v>1000</v>
      </c>
      <c r="H114" s="355"/>
      <c r="I114" s="355"/>
      <c r="J114" s="256"/>
      <c r="K114" s="353">
        <f>'別表5；現地事業管理費'!P215</f>
        <v>1000</v>
      </c>
      <c r="L114" s="353">
        <f>'別表5；現地事業管理費'!Q215</f>
        <v>0</v>
      </c>
      <c r="M114" s="503"/>
      <c r="N114" s="363">
        <f>ROUND(K114*$N$4,0)</f>
        <v>110000</v>
      </c>
    </row>
    <row r="115" spans="1:14" ht="12.75" customHeight="1" x14ac:dyDescent="0.2">
      <c r="A115" s="53"/>
      <c r="B115" s="2"/>
      <c r="C115" s="215"/>
      <c r="D115" s="216"/>
      <c r="E115" s="83" t="str">
        <f>CONCATENATE("現地通貨（",$L$5,"）")</f>
        <v>現地通貨（MMK）</v>
      </c>
      <c r="F115" s="36">
        <f t="shared" si="18"/>
        <v>100</v>
      </c>
      <c r="G115" s="80"/>
      <c r="H115" s="36">
        <f>K115</f>
        <v>100</v>
      </c>
      <c r="I115" s="81"/>
      <c r="J115" s="82"/>
      <c r="K115" s="353">
        <f>'別表5；現地事業管理費'!P216</f>
        <v>100</v>
      </c>
      <c r="L115" s="353">
        <f>'別表5；現地事業管理費'!Q216</f>
        <v>0</v>
      </c>
      <c r="M115" s="503"/>
      <c r="N115" s="46">
        <f>ROUND(K115*$N$5,0)</f>
        <v>8</v>
      </c>
    </row>
    <row r="116" spans="1:14" ht="12.75" customHeight="1" outlineLevel="1" x14ac:dyDescent="0.2">
      <c r="A116" s="53"/>
      <c r="B116" s="2"/>
      <c r="C116" s="215"/>
      <c r="D116" s="9"/>
      <c r="E116" s="83" t="str">
        <f>CONCATENATE("現地通貨（",$L$6,"）")</f>
        <v>現地通貨（THB）</v>
      </c>
      <c r="F116" s="36">
        <f t="shared" si="18"/>
        <v>10</v>
      </c>
      <c r="G116" s="80"/>
      <c r="H116" s="81"/>
      <c r="I116" s="36">
        <f>K116</f>
        <v>10</v>
      </c>
      <c r="J116" s="82"/>
      <c r="K116" s="36">
        <f>'別表5；現地事業管理費'!P217</f>
        <v>10</v>
      </c>
      <c r="L116" s="36">
        <f>'別表5；現地事業管理費'!Q217</f>
        <v>0</v>
      </c>
      <c r="M116" s="503"/>
      <c r="N116" s="46">
        <f>ROUND(K116*$N$6,0)</f>
        <v>30</v>
      </c>
    </row>
    <row r="117" spans="1:14" ht="12.75" customHeight="1" outlineLevel="1" x14ac:dyDescent="0.2">
      <c r="A117" s="53"/>
      <c r="B117" s="2"/>
      <c r="C117" s="8"/>
      <c r="D117" s="365"/>
      <c r="E117" s="446" t="str">
        <f>$L$7</f>
        <v>日本円</v>
      </c>
      <c r="F117" s="449">
        <f t="shared" si="18"/>
        <v>0</v>
      </c>
      <c r="G117" s="447"/>
      <c r="H117" s="448"/>
      <c r="I117" s="448"/>
      <c r="J117" s="486">
        <f>K117</f>
        <v>0</v>
      </c>
      <c r="K117" s="366">
        <f>'別表5；現地事業管理費'!P218</f>
        <v>0</v>
      </c>
      <c r="L117" s="360">
        <f>'別表5；現地事業管理費'!Q218</f>
        <v>0</v>
      </c>
      <c r="M117" s="503"/>
      <c r="N117" s="461">
        <f>K117</f>
        <v>0</v>
      </c>
    </row>
    <row r="118" spans="1:14" ht="12.75" customHeight="1" x14ac:dyDescent="0.2">
      <c r="A118" s="53"/>
      <c r="B118" s="2"/>
      <c r="C118" s="215"/>
      <c r="D118" s="216" t="s">
        <v>419</v>
      </c>
      <c r="E118" s="332" t="str">
        <f>$L$4</f>
        <v>USD</v>
      </c>
      <c r="F118" s="353">
        <f t="shared" si="18"/>
        <v>1000</v>
      </c>
      <c r="G118" s="354">
        <f>K118</f>
        <v>1000</v>
      </c>
      <c r="H118" s="355"/>
      <c r="I118" s="355"/>
      <c r="J118" s="256"/>
      <c r="K118" s="353">
        <f>'別表5；現地事業管理費'!P227</f>
        <v>1000</v>
      </c>
      <c r="L118" s="353">
        <f>'別表5；現地事業管理費'!Q227</f>
        <v>0</v>
      </c>
      <c r="M118" s="503"/>
      <c r="N118" s="363">
        <f>ROUND(K118*$N$4,0)</f>
        <v>110000</v>
      </c>
    </row>
    <row r="119" spans="1:14" ht="12.75" customHeight="1" x14ac:dyDescent="0.2">
      <c r="A119" s="53"/>
      <c r="B119" s="2"/>
      <c r="C119" s="215"/>
      <c r="D119" s="216"/>
      <c r="E119" s="83" t="str">
        <f>CONCATENATE("現地通貨（",$L$5,"）")</f>
        <v>現地通貨（MMK）</v>
      </c>
      <c r="F119" s="36">
        <f t="shared" si="18"/>
        <v>100</v>
      </c>
      <c r="G119" s="80"/>
      <c r="H119" s="36">
        <f>K119</f>
        <v>100</v>
      </c>
      <c r="I119" s="81"/>
      <c r="J119" s="82"/>
      <c r="K119" s="353">
        <f>'別表5；現地事業管理費'!P228</f>
        <v>100</v>
      </c>
      <c r="L119" s="353">
        <f>'別表5；現地事業管理費'!Q228</f>
        <v>0</v>
      </c>
      <c r="M119" s="503"/>
      <c r="N119" s="46">
        <f>ROUND(K119*$N$5,0)</f>
        <v>8</v>
      </c>
    </row>
    <row r="120" spans="1:14" ht="12.75" customHeight="1" outlineLevel="1" x14ac:dyDescent="0.2">
      <c r="A120" s="53"/>
      <c r="B120" s="2"/>
      <c r="C120" s="215"/>
      <c r="D120" s="9"/>
      <c r="E120" s="83" t="str">
        <f>CONCATENATE("現地通貨（",$L$6,"）")</f>
        <v>現地通貨（THB）</v>
      </c>
      <c r="F120" s="36">
        <f t="shared" si="18"/>
        <v>10</v>
      </c>
      <c r="G120" s="80"/>
      <c r="H120" s="81"/>
      <c r="I120" s="36">
        <f>K120</f>
        <v>10</v>
      </c>
      <c r="J120" s="82"/>
      <c r="K120" s="36">
        <f>'別表5；現地事業管理費'!P229</f>
        <v>10</v>
      </c>
      <c r="L120" s="36">
        <f>'別表5；現地事業管理費'!Q229</f>
        <v>0</v>
      </c>
      <c r="M120" s="503"/>
      <c r="N120" s="46">
        <f>ROUND(K120*$N$6,0)</f>
        <v>30</v>
      </c>
    </row>
    <row r="121" spans="1:14" ht="12.75" customHeight="1" outlineLevel="1" x14ac:dyDescent="0.2">
      <c r="A121" s="53"/>
      <c r="B121" s="2"/>
      <c r="C121" s="8"/>
      <c r="D121" s="365"/>
      <c r="E121" s="356" t="str">
        <f>$L$7</f>
        <v>日本円</v>
      </c>
      <c r="F121" s="360">
        <f t="shared" si="18"/>
        <v>0</v>
      </c>
      <c r="G121" s="358"/>
      <c r="H121" s="359"/>
      <c r="I121" s="359"/>
      <c r="J121" s="360">
        <f>K121</f>
        <v>0</v>
      </c>
      <c r="K121" s="366">
        <f>'別表5；現地事業管理費'!P230</f>
        <v>0</v>
      </c>
      <c r="L121" s="360">
        <f>'別表5；現地事業管理費'!Q230</f>
        <v>0</v>
      </c>
      <c r="M121" s="503"/>
      <c r="N121" s="461">
        <f>K121</f>
        <v>0</v>
      </c>
    </row>
    <row r="122" spans="1:14" ht="12.75" customHeight="1" x14ac:dyDescent="0.2">
      <c r="A122" s="53"/>
      <c r="B122" s="2"/>
      <c r="C122" s="215"/>
      <c r="D122" s="216" t="s">
        <v>420</v>
      </c>
      <c r="E122" s="332" t="str">
        <f>$L$4</f>
        <v>USD</v>
      </c>
      <c r="F122" s="353">
        <f t="shared" si="18"/>
        <v>9000</v>
      </c>
      <c r="G122" s="354">
        <f>K122</f>
        <v>9000</v>
      </c>
      <c r="H122" s="355"/>
      <c r="I122" s="355"/>
      <c r="J122" s="256"/>
      <c r="K122" s="353">
        <f>'別表5；現地事業管理費'!P243</f>
        <v>9000</v>
      </c>
      <c r="L122" s="353">
        <f>'別表5；現地事業管理費'!Q243</f>
        <v>0</v>
      </c>
      <c r="M122" s="503"/>
      <c r="N122" s="363">
        <f>ROUND(K122*$N$4,0)</f>
        <v>990000</v>
      </c>
    </row>
    <row r="123" spans="1:14" ht="12.75" customHeight="1" x14ac:dyDescent="0.2">
      <c r="A123" s="53"/>
      <c r="B123" s="2"/>
      <c r="C123" s="215"/>
      <c r="D123" s="216"/>
      <c r="E123" s="83" t="str">
        <f>CONCATENATE("現地通貨（",$L$5,"）")</f>
        <v>現地通貨（MMK）</v>
      </c>
      <c r="F123" s="36">
        <f t="shared" si="18"/>
        <v>800</v>
      </c>
      <c r="G123" s="80"/>
      <c r="H123" s="36">
        <f>K123</f>
        <v>800</v>
      </c>
      <c r="I123" s="81"/>
      <c r="J123" s="82"/>
      <c r="K123" s="353">
        <f>'別表5；現地事業管理費'!P244</f>
        <v>800</v>
      </c>
      <c r="L123" s="353">
        <f>'別表5；現地事業管理費'!Q244</f>
        <v>0</v>
      </c>
      <c r="M123" s="503"/>
      <c r="N123" s="46">
        <f>ROUND(K123*$N$5,0)</f>
        <v>64</v>
      </c>
    </row>
    <row r="124" spans="1:14" ht="12.75" customHeight="1" outlineLevel="1" x14ac:dyDescent="0.2">
      <c r="A124" s="53"/>
      <c r="B124" s="2"/>
      <c r="C124" s="8"/>
      <c r="D124" s="9"/>
      <c r="E124" s="83" t="str">
        <f>CONCATENATE("現地通貨（",$L$6,"）")</f>
        <v>現地通貨（THB）</v>
      </c>
      <c r="F124" s="36">
        <f t="shared" si="18"/>
        <v>80</v>
      </c>
      <c r="G124" s="80"/>
      <c r="H124" s="81"/>
      <c r="I124" s="36">
        <f>K124</f>
        <v>80</v>
      </c>
      <c r="J124" s="82"/>
      <c r="K124" s="353">
        <f>'別表5；現地事業管理費'!P245</f>
        <v>80</v>
      </c>
      <c r="L124" s="353">
        <f>'別表5；現地事業管理費'!Q245</f>
        <v>0</v>
      </c>
      <c r="M124" s="503"/>
      <c r="N124" s="46">
        <f>ROUND(K124*$N$6,0)</f>
        <v>240</v>
      </c>
    </row>
    <row r="125" spans="1:14" ht="12.75" customHeight="1" outlineLevel="1" x14ac:dyDescent="0.2">
      <c r="A125" s="53"/>
      <c r="B125" s="2"/>
      <c r="C125" s="8"/>
      <c r="D125" s="365"/>
      <c r="E125" s="356" t="str">
        <f>$L$7</f>
        <v>日本円</v>
      </c>
      <c r="F125" s="360">
        <f t="shared" si="18"/>
        <v>0</v>
      </c>
      <c r="G125" s="358"/>
      <c r="H125" s="359"/>
      <c r="I125" s="359"/>
      <c r="J125" s="360">
        <f>K125</f>
        <v>0</v>
      </c>
      <c r="K125" s="353">
        <f>'別表5；現地事業管理費'!P246</f>
        <v>0</v>
      </c>
      <c r="L125" s="353">
        <f>'別表5；現地事業管理費'!Q246</f>
        <v>0</v>
      </c>
      <c r="M125" s="503"/>
      <c r="N125" s="340">
        <f>K125</f>
        <v>0</v>
      </c>
    </row>
    <row r="126" spans="1:14" ht="12.75" customHeight="1" x14ac:dyDescent="0.2">
      <c r="A126" s="53"/>
      <c r="B126" s="2"/>
      <c r="C126" s="112" t="s">
        <v>421</v>
      </c>
      <c r="D126" s="113"/>
      <c r="E126" s="30" t="str">
        <f>CONCATENATE("小計（",$L$4,"）")</f>
        <v>小計（USD）</v>
      </c>
      <c r="F126" s="147">
        <f>K126+L126</f>
        <v>1500</v>
      </c>
      <c r="G126" s="35">
        <f>K126</f>
        <v>1500</v>
      </c>
      <c r="H126" s="49"/>
      <c r="I126" s="49"/>
      <c r="J126" s="49"/>
      <c r="K126" s="147">
        <f>K130+K134+K138</f>
        <v>1500</v>
      </c>
      <c r="L126" s="35">
        <f>L130+L134+L138</f>
        <v>0</v>
      </c>
      <c r="M126" s="503"/>
      <c r="N126" s="152">
        <f>ROUND(K126*$N$4,0)</f>
        <v>165000</v>
      </c>
    </row>
    <row r="127" spans="1:14" ht="12.75" customHeight="1" x14ac:dyDescent="0.2">
      <c r="A127" s="53"/>
      <c r="B127" s="2"/>
      <c r="C127" s="8"/>
      <c r="D127" s="9"/>
      <c r="E127" s="83" t="str">
        <f>CONCATENATE("小計（",$L$5,"）")</f>
        <v>小計（MMK）</v>
      </c>
      <c r="F127" s="153">
        <f>K127+L127</f>
        <v>1200000</v>
      </c>
      <c r="G127" s="80"/>
      <c r="H127" s="36">
        <f>K127</f>
        <v>1200000</v>
      </c>
      <c r="I127" s="81"/>
      <c r="J127" s="82"/>
      <c r="K127" s="153">
        <f t="shared" ref="K127:L129" si="20">K131+K135+K139</f>
        <v>1200000</v>
      </c>
      <c r="L127" s="36">
        <f t="shared" si="20"/>
        <v>0</v>
      </c>
      <c r="M127" s="503"/>
      <c r="N127" s="158">
        <f>ROUND(K127*$N$5,0)</f>
        <v>96000</v>
      </c>
    </row>
    <row r="128" spans="1:14" ht="12.75" customHeight="1" x14ac:dyDescent="0.2">
      <c r="A128" s="53"/>
      <c r="B128" s="2"/>
      <c r="C128" s="8"/>
      <c r="D128" s="9"/>
      <c r="E128" s="83" t="str">
        <f>CONCATENATE("小計（",$L$6,"）")</f>
        <v>小計（THB）</v>
      </c>
      <c r="F128" s="153">
        <f>K128+L128</f>
        <v>0</v>
      </c>
      <c r="G128" s="80"/>
      <c r="H128" s="81"/>
      <c r="I128" s="36">
        <f>K128</f>
        <v>0</v>
      </c>
      <c r="J128" s="82"/>
      <c r="K128" s="153">
        <f t="shared" si="20"/>
        <v>0</v>
      </c>
      <c r="L128" s="36">
        <f t="shared" si="20"/>
        <v>0</v>
      </c>
      <c r="M128" s="503"/>
      <c r="N128" s="158">
        <f>ROUND(K128*$N$6,0)</f>
        <v>0</v>
      </c>
    </row>
    <row r="129" spans="1:14" ht="12.75" customHeight="1" outlineLevel="1" x14ac:dyDescent="0.2">
      <c r="A129" s="53"/>
      <c r="B129" s="2"/>
      <c r="C129" s="8"/>
      <c r="D129" s="365"/>
      <c r="E129" s="356" t="str">
        <f>CONCATENATE("小計（",$L$7,"）")</f>
        <v>小計（日本円）</v>
      </c>
      <c r="F129" s="366">
        <f>K129+L129</f>
        <v>816000</v>
      </c>
      <c r="G129" s="358"/>
      <c r="H129" s="359"/>
      <c r="I129" s="359"/>
      <c r="J129" s="360">
        <f>K129</f>
        <v>816000</v>
      </c>
      <c r="K129" s="366">
        <f t="shared" si="20"/>
        <v>816000</v>
      </c>
      <c r="L129" s="360">
        <f t="shared" si="20"/>
        <v>0</v>
      </c>
      <c r="M129" s="503"/>
      <c r="N129" s="340">
        <f>K129</f>
        <v>816000</v>
      </c>
    </row>
    <row r="130" spans="1:14" ht="12.75" customHeight="1" x14ac:dyDescent="0.2">
      <c r="A130" s="53"/>
      <c r="B130" s="2"/>
      <c r="C130" s="8"/>
      <c r="D130" s="9" t="s">
        <v>422</v>
      </c>
      <c r="E130" s="332" t="str">
        <f>$L$4</f>
        <v>USD</v>
      </c>
      <c r="F130" s="333">
        <f t="shared" si="18"/>
        <v>1500</v>
      </c>
      <c r="G130" s="353">
        <f>K130</f>
        <v>1500</v>
      </c>
      <c r="H130" s="256"/>
      <c r="I130" s="256"/>
      <c r="J130" s="256"/>
      <c r="K130" s="333">
        <f>'別表5；現地事業管理費'!P271</f>
        <v>1500</v>
      </c>
      <c r="L130" s="333">
        <f>'別表5；現地事業管理費'!Q271</f>
        <v>0</v>
      </c>
      <c r="M130" s="503"/>
      <c r="N130" s="339">
        <f>ROUND(K130*$N$4,0)</f>
        <v>165000</v>
      </c>
    </row>
    <row r="131" spans="1:14" ht="12.75" customHeight="1" x14ac:dyDescent="0.2">
      <c r="A131" s="53"/>
      <c r="B131" s="2"/>
      <c r="C131" s="8"/>
      <c r="D131" s="9"/>
      <c r="E131" s="83" t="str">
        <f>CONCATENATE("現地通貨（",$L$5,"）")</f>
        <v>現地通貨（MMK）</v>
      </c>
      <c r="F131" s="36">
        <f t="shared" si="18"/>
        <v>0</v>
      </c>
      <c r="G131" s="80"/>
      <c r="H131" s="36">
        <f>K131</f>
        <v>0</v>
      </c>
      <c r="I131" s="81"/>
      <c r="J131" s="82"/>
      <c r="K131" s="333">
        <f>'別表5；現地事業管理費'!P272</f>
        <v>0</v>
      </c>
      <c r="L131" s="333">
        <f>'別表5；現地事業管理費'!Q272</f>
        <v>0</v>
      </c>
      <c r="M131" s="503"/>
      <c r="N131" s="158">
        <f>ROUND(K131*$N$5,0)</f>
        <v>0</v>
      </c>
    </row>
    <row r="132" spans="1:14" ht="12.75" customHeight="1" x14ac:dyDescent="0.2">
      <c r="A132" s="53"/>
      <c r="B132" s="2"/>
      <c r="C132" s="8"/>
      <c r="D132" s="9"/>
      <c r="E132" s="83" t="str">
        <f>CONCATENATE("現地通貨（",$L$6,"）")</f>
        <v>現地通貨（THB）</v>
      </c>
      <c r="F132" s="36">
        <f t="shared" si="18"/>
        <v>0</v>
      </c>
      <c r="G132" s="80"/>
      <c r="H132" s="80"/>
      <c r="I132" s="36">
        <f>K132</f>
        <v>0</v>
      </c>
      <c r="J132" s="82"/>
      <c r="K132" s="333">
        <f>'別表5；現地事業管理費'!P273</f>
        <v>0</v>
      </c>
      <c r="L132" s="333">
        <f>'別表5；現地事業管理費'!Q273</f>
        <v>0</v>
      </c>
      <c r="M132" s="503"/>
      <c r="N132" s="158">
        <f>ROUND(K132*$N$6,0)</f>
        <v>0</v>
      </c>
    </row>
    <row r="133" spans="1:14" ht="12.75" customHeight="1" outlineLevel="1" x14ac:dyDescent="0.2">
      <c r="A133" s="53"/>
      <c r="B133" s="2"/>
      <c r="C133" s="8"/>
      <c r="D133" s="365"/>
      <c r="E133" s="356" t="str">
        <f>$L$7</f>
        <v>日本円</v>
      </c>
      <c r="F133" s="360">
        <f t="shared" si="18"/>
        <v>509000</v>
      </c>
      <c r="G133" s="358"/>
      <c r="H133" s="359"/>
      <c r="I133" s="359"/>
      <c r="J133" s="360">
        <f>K133</f>
        <v>509000</v>
      </c>
      <c r="K133" s="366">
        <f>'別表5；現地事業管理費'!P274</f>
        <v>509000</v>
      </c>
      <c r="L133" s="366">
        <f>'別表5；現地事業管理費'!Q274</f>
        <v>0</v>
      </c>
      <c r="M133" s="503"/>
      <c r="N133" s="340">
        <f>K133</f>
        <v>509000</v>
      </c>
    </row>
    <row r="134" spans="1:14" ht="12.75" customHeight="1" x14ac:dyDescent="0.2">
      <c r="A134" s="53"/>
      <c r="B134" s="2"/>
      <c r="C134" s="8"/>
      <c r="D134" s="9" t="s">
        <v>423</v>
      </c>
      <c r="E134" s="332" t="str">
        <f>$L$4</f>
        <v>USD</v>
      </c>
      <c r="F134" s="333">
        <f t="shared" si="18"/>
        <v>0</v>
      </c>
      <c r="G134" s="353">
        <f>K134</f>
        <v>0</v>
      </c>
      <c r="H134" s="256"/>
      <c r="I134" s="256"/>
      <c r="J134" s="256"/>
      <c r="K134" s="333">
        <f>'別表5；現地事業管理費'!P298</f>
        <v>0</v>
      </c>
      <c r="L134" s="333">
        <f>'別表5；現地事業管理費'!Q298</f>
        <v>0</v>
      </c>
      <c r="M134" s="503"/>
      <c r="N134" s="339">
        <f>ROUND(K134*$N$4,0)</f>
        <v>0</v>
      </c>
    </row>
    <row r="135" spans="1:14" ht="12.75" customHeight="1" x14ac:dyDescent="0.2">
      <c r="A135" s="53"/>
      <c r="B135" s="2"/>
      <c r="C135" s="8"/>
      <c r="D135" s="9"/>
      <c r="E135" s="83" t="str">
        <f>CONCATENATE("現地通貨（",$L$5,"）")</f>
        <v>現地通貨（MMK）</v>
      </c>
      <c r="F135" s="36">
        <f t="shared" si="18"/>
        <v>1200000</v>
      </c>
      <c r="G135" s="80"/>
      <c r="H135" s="36">
        <f>K135</f>
        <v>1200000</v>
      </c>
      <c r="I135" s="81"/>
      <c r="J135" s="82"/>
      <c r="K135" s="333">
        <f>'別表5；現地事業管理費'!P299</f>
        <v>1200000</v>
      </c>
      <c r="L135" s="333">
        <f>'別表5；現地事業管理費'!Q299</f>
        <v>0</v>
      </c>
      <c r="M135" s="503"/>
      <c r="N135" s="158">
        <f>ROUND(K135*$N$5,0)</f>
        <v>96000</v>
      </c>
    </row>
    <row r="136" spans="1:14" ht="12.75" customHeight="1" x14ac:dyDescent="0.2">
      <c r="A136" s="53"/>
      <c r="B136" s="2"/>
      <c r="C136" s="8"/>
      <c r="D136" s="9"/>
      <c r="E136" s="83" t="str">
        <f>CONCATENATE("現地通貨（",$L$6,"）")</f>
        <v>現地通貨（THB）</v>
      </c>
      <c r="F136" s="36">
        <f t="shared" si="18"/>
        <v>0</v>
      </c>
      <c r="G136" s="80"/>
      <c r="H136" s="80"/>
      <c r="I136" s="36">
        <f>K136</f>
        <v>0</v>
      </c>
      <c r="J136" s="82"/>
      <c r="K136" s="333">
        <f>'別表5；現地事業管理費'!P300</f>
        <v>0</v>
      </c>
      <c r="L136" s="333">
        <f>'別表5；現地事業管理費'!Q300</f>
        <v>0</v>
      </c>
      <c r="M136" s="503"/>
      <c r="N136" s="158">
        <f>ROUND(K136*$N$6,0)</f>
        <v>0</v>
      </c>
    </row>
    <row r="137" spans="1:14" ht="12.75" customHeight="1" outlineLevel="1" x14ac:dyDescent="0.2">
      <c r="A137" s="53"/>
      <c r="B137" s="2"/>
      <c r="C137" s="8"/>
      <c r="D137" s="365"/>
      <c r="E137" s="356" t="str">
        <f>$L$7</f>
        <v>日本円</v>
      </c>
      <c r="F137" s="360">
        <f t="shared" si="18"/>
        <v>220000</v>
      </c>
      <c r="G137" s="358"/>
      <c r="H137" s="359"/>
      <c r="I137" s="359"/>
      <c r="J137" s="360">
        <f>K137</f>
        <v>220000</v>
      </c>
      <c r="K137" s="366">
        <f>'別表5；現地事業管理費'!P301</f>
        <v>220000</v>
      </c>
      <c r="L137" s="366">
        <f>'別表5；現地事業管理費'!Q301</f>
        <v>0</v>
      </c>
      <c r="M137" s="503"/>
      <c r="N137" s="340">
        <f>K137</f>
        <v>220000</v>
      </c>
    </row>
    <row r="138" spans="1:14" ht="12.75" customHeight="1" x14ac:dyDescent="0.2">
      <c r="A138" s="53"/>
      <c r="B138" s="2"/>
      <c r="C138" s="8"/>
      <c r="D138" s="9" t="s">
        <v>424</v>
      </c>
      <c r="E138" s="332" t="str">
        <f>$L$4</f>
        <v>USD</v>
      </c>
      <c r="F138" s="333">
        <f t="shared" si="18"/>
        <v>0</v>
      </c>
      <c r="G138" s="353">
        <f>K138</f>
        <v>0</v>
      </c>
      <c r="H138" s="256"/>
      <c r="I138" s="256"/>
      <c r="J138" s="256"/>
      <c r="K138" s="333">
        <f>'別表5；現地事業管理費'!P325</f>
        <v>0</v>
      </c>
      <c r="L138" s="333">
        <f>'別表5；現地事業管理費'!Q325</f>
        <v>0</v>
      </c>
      <c r="M138" s="503"/>
      <c r="N138" s="339">
        <f>ROUND(K138*$N$4,0)</f>
        <v>0</v>
      </c>
    </row>
    <row r="139" spans="1:14" ht="12.75" customHeight="1" x14ac:dyDescent="0.2">
      <c r="A139" s="53"/>
      <c r="B139" s="8"/>
      <c r="C139" s="8"/>
      <c r="D139" s="9"/>
      <c r="E139" s="83" t="str">
        <f>CONCATENATE("現地通貨（",$L$5,"）")</f>
        <v>現地通貨（MMK）</v>
      </c>
      <c r="F139" s="36">
        <f t="shared" si="18"/>
        <v>0</v>
      </c>
      <c r="G139" s="80"/>
      <c r="H139" s="36">
        <f>K139</f>
        <v>0</v>
      </c>
      <c r="I139" s="81"/>
      <c r="J139" s="82"/>
      <c r="K139" s="333">
        <f>'別表5；現地事業管理費'!P326</f>
        <v>0</v>
      </c>
      <c r="L139" s="333">
        <f>'別表5；現地事業管理費'!Q326</f>
        <v>0</v>
      </c>
      <c r="M139" s="503"/>
      <c r="N139" s="158">
        <f>ROUND(K139*$N$5,0)</f>
        <v>0</v>
      </c>
    </row>
    <row r="140" spans="1:14" ht="12.75" customHeight="1" x14ac:dyDescent="0.2">
      <c r="A140" s="53"/>
      <c r="B140" s="8"/>
      <c r="C140" s="8"/>
      <c r="D140" s="9"/>
      <c r="E140" s="83" t="str">
        <f>CONCATENATE("現地通貨（",$L$6,"）")</f>
        <v>現地通貨（THB）</v>
      </c>
      <c r="F140" s="36">
        <f t="shared" si="18"/>
        <v>0</v>
      </c>
      <c r="G140" s="80"/>
      <c r="H140" s="80"/>
      <c r="I140" s="36">
        <f>K140</f>
        <v>0</v>
      </c>
      <c r="J140" s="82"/>
      <c r="K140" s="333">
        <f>'別表5；現地事業管理費'!P327</f>
        <v>0</v>
      </c>
      <c r="L140" s="333">
        <f>'別表5；現地事業管理費'!Q327</f>
        <v>0</v>
      </c>
      <c r="M140" s="503"/>
      <c r="N140" s="158">
        <f>ROUND(K140*$N$6,0)</f>
        <v>0</v>
      </c>
    </row>
    <row r="141" spans="1:14" ht="12.75" customHeight="1" outlineLevel="1" x14ac:dyDescent="0.2">
      <c r="A141" s="53"/>
      <c r="B141" s="8"/>
      <c r="C141" s="8"/>
      <c r="D141" s="9"/>
      <c r="E141" s="83" t="str">
        <f>$L$7</f>
        <v>日本円</v>
      </c>
      <c r="F141" s="36">
        <f t="shared" si="18"/>
        <v>87000</v>
      </c>
      <c r="G141" s="80"/>
      <c r="H141" s="81"/>
      <c r="I141" s="81"/>
      <c r="J141" s="36">
        <f>K141</f>
        <v>87000</v>
      </c>
      <c r="K141" s="333">
        <f>'別表5；現地事業管理費'!P328</f>
        <v>87000</v>
      </c>
      <c r="L141" s="333">
        <f>'別表5；現地事業管理費'!Q328</f>
        <v>0</v>
      </c>
      <c r="M141" s="503"/>
      <c r="N141" s="162">
        <f>K141</f>
        <v>87000</v>
      </c>
    </row>
    <row r="142" spans="1:14" ht="12.75" customHeight="1" x14ac:dyDescent="0.2">
      <c r="A142" s="53"/>
      <c r="B142" s="112" t="s">
        <v>369</v>
      </c>
      <c r="C142" s="7"/>
      <c r="D142" s="113"/>
      <c r="E142" s="30" t="str">
        <f>$L$4</f>
        <v>USD</v>
      </c>
      <c r="F142" s="35">
        <f t="shared" si="18"/>
        <v>0</v>
      </c>
      <c r="G142" s="34">
        <f>K142</f>
        <v>0</v>
      </c>
      <c r="H142" s="49"/>
      <c r="I142" s="49"/>
      <c r="J142" s="79"/>
      <c r="K142" s="428">
        <f>'別表5；現地事業管理費'!P335</f>
        <v>0</v>
      </c>
      <c r="L142" s="428">
        <f>'別表5；現地事業管理費'!Q335</f>
        <v>0</v>
      </c>
      <c r="M142" s="503"/>
      <c r="N142" s="152">
        <f>ROUND(K142*$N$4,0)</f>
        <v>0</v>
      </c>
    </row>
    <row r="143" spans="1:14" ht="12.75" customHeight="1" x14ac:dyDescent="0.2">
      <c r="A143" s="121"/>
      <c r="B143" s="8"/>
      <c r="C143" s="20"/>
      <c r="D143" s="9"/>
      <c r="E143" s="83" t="str">
        <f>CONCATENATE("現地通貨（",$L$5,"）")</f>
        <v>現地通貨（MMK）</v>
      </c>
      <c r="F143" s="36">
        <f t="shared" si="18"/>
        <v>60000</v>
      </c>
      <c r="G143" s="80"/>
      <c r="H143" s="36">
        <f>K143</f>
        <v>60000</v>
      </c>
      <c r="I143" s="81"/>
      <c r="J143" s="82"/>
      <c r="K143" s="153">
        <f>'別表5；現地事業管理費'!P336</f>
        <v>60000</v>
      </c>
      <c r="L143" s="36">
        <f>'別表5；現地事業管理費'!Q336</f>
        <v>0</v>
      </c>
      <c r="M143" s="503"/>
      <c r="N143" s="158">
        <f>ROUND(K143*$N$5,0)</f>
        <v>4800</v>
      </c>
    </row>
    <row r="144" spans="1:14" ht="12.75" customHeight="1" outlineLevel="1" x14ac:dyDescent="0.2">
      <c r="A144" s="121"/>
      <c r="B144" s="8"/>
      <c r="C144" s="20"/>
      <c r="D144" s="9"/>
      <c r="E144" s="83" t="str">
        <f>CONCATENATE("現地通貨（",$L$6,"）")</f>
        <v>現地通貨（THB）</v>
      </c>
      <c r="F144" s="36">
        <f t="shared" si="18"/>
        <v>0</v>
      </c>
      <c r="G144" s="80"/>
      <c r="H144" s="81"/>
      <c r="I144" s="36">
        <f>K144</f>
        <v>0</v>
      </c>
      <c r="J144" s="82"/>
      <c r="K144" s="153">
        <f>'別表5；現地事業管理費'!P337</f>
        <v>0</v>
      </c>
      <c r="L144" s="36">
        <f>'別表5；現地事業管理費'!Q337</f>
        <v>0</v>
      </c>
      <c r="M144" s="503"/>
      <c r="N144" s="158">
        <f>ROUND(K144*$N$6,0)</f>
        <v>0</v>
      </c>
    </row>
    <row r="145" spans="1:14" ht="12.75" customHeight="1" x14ac:dyDescent="0.2">
      <c r="A145" s="121"/>
      <c r="B145" s="8"/>
      <c r="C145" s="16"/>
      <c r="D145" s="4"/>
      <c r="E145" s="31" t="str">
        <f>$L$7</f>
        <v>日本円</v>
      </c>
      <c r="F145" s="36">
        <f t="shared" si="18"/>
        <v>0</v>
      </c>
      <c r="G145" s="256"/>
      <c r="H145" s="256"/>
      <c r="I145" s="256"/>
      <c r="J145" s="353">
        <f>K145</f>
        <v>0</v>
      </c>
      <c r="K145" s="353">
        <f>'別表5；現地事業管理費'!P338</f>
        <v>0</v>
      </c>
      <c r="L145" s="353">
        <f>'別表5；現地事業管理費'!Q338</f>
        <v>0</v>
      </c>
      <c r="M145" s="503"/>
      <c r="N145" s="162">
        <f>K145</f>
        <v>0</v>
      </c>
    </row>
    <row r="146" spans="1:14" ht="12.75" customHeight="1" x14ac:dyDescent="0.2">
      <c r="A146" s="121"/>
      <c r="B146" s="112" t="s">
        <v>370</v>
      </c>
      <c r="C146" s="7"/>
      <c r="D146" s="113"/>
      <c r="E146" s="30" t="str">
        <f>$L$4</f>
        <v>USD</v>
      </c>
      <c r="F146" s="35">
        <f t="shared" si="18"/>
        <v>6000</v>
      </c>
      <c r="G146" s="34">
        <f>K146</f>
        <v>6000</v>
      </c>
      <c r="H146" s="49"/>
      <c r="I146" s="49"/>
      <c r="J146" s="79"/>
      <c r="K146" s="428">
        <f>'別表5；現地事業管理費'!P347</f>
        <v>6000</v>
      </c>
      <c r="L146" s="428">
        <f>'別表5；現地事業管理費'!Q347</f>
        <v>0</v>
      </c>
      <c r="M146" s="503"/>
      <c r="N146" s="152">
        <f>ROUND(K146*$N$4,0)</f>
        <v>660000</v>
      </c>
    </row>
    <row r="147" spans="1:14" ht="12.75" customHeight="1" x14ac:dyDescent="0.2">
      <c r="A147" s="121"/>
      <c r="B147" s="8"/>
      <c r="C147" s="20"/>
      <c r="D147" s="9"/>
      <c r="E147" s="83" t="str">
        <f>CONCATENATE("現地通貨（",$L$5,"）")</f>
        <v>現地通貨（MMK）</v>
      </c>
      <c r="F147" s="36">
        <f t="shared" si="18"/>
        <v>0</v>
      </c>
      <c r="G147" s="80"/>
      <c r="H147" s="36">
        <f>K147</f>
        <v>0</v>
      </c>
      <c r="I147" s="81"/>
      <c r="J147" s="82"/>
      <c r="K147" s="153">
        <f>'別表5；現地事業管理費'!P348</f>
        <v>0</v>
      </c>
      <c r="L147" s="36">
        <f>'別表5；現地事業管理費'!Q348</f>
        <v>0</v>
      </c>
      <c r="M147" s="503"/>
      <c r="N147" s="158">
        <f>ROUND(K147*$N$5,0)</f>
        <v>0</v>
      </c>
    </row>
    <row r="148" spans="1:14" ht="12.75" customHeight="1" outlineLevel="1" x14ac:dyDescent="0.2">
      <c r="A148" s="121"/>
      <c r="B148" s="8"/>
      <c r="C148" s="20"/>
      <c r="D148" s="9"/>
      <c r="E148" s="83" t="str">
        <f>CONCATENATE("現地通貨（",$L$6,"）")</f>
        <v>現地通貨（THB）</v>
      </c>
      <c r="F148" s="36">
        <f t="shared" si="18"/>
        <v>0</v>
      </c>
      <c r="G148" s="80"/>
      <c r="H148" s="81"/>
      <c r="I148" s="36">
        <f>K148</f>
        <v>0</v>
      </c>
      <c r="J148" s="82"/>
      <c r="K148" s="153">
        <f>'別表5；現地事業管理費'!P349</f>
        <v>0</v>
      </c>
      <c r="L148" s="36">
        <f>'別表5；現地事業管理費'!Q349</f>
        <v>0</v>
      </c>
      <c r="M148" s="503"/>
      <c r="N148" s="158">
        <f>ROUND(K148*$N$6,0)</f>
        <v>0</v>
      </c>
    </row>
    <row r="149" spans="1:14" ht="12.75" customHeight="1" x14ac:dyDescent="0.2">
      <c r="A149" s="373"/>
      <c r="B149" s="3"/>
      <c r="C149" s="16"/>
      <c r="D149" s="4"/>
      <c r="E149" s="31" t="str">
        <f>$L$7</f>
        <v>日本円</v>
      </c>
      <c r="F149" s="37">
        <f t="shared" si="18"/>
        <v>0</v>
      </c>
      <c r="G149" s="487"/>
      <c r="H149" s="487"/>
      <c r="I149" s="487"/>
      <c r="J149" s="460">
        <f>K149</f>
        <v>0</v>
      </c>
      <c r="K149" s="460">
        <f>'別表5；現地事業管理費'!P350</f>
        <v>0</v>
      </c>
      <c r="L149" s="460">
        <f>'別表5；現地事業管理費'!Q350</f>
        <v>0</v>
      </c>
      <c r="M149" s="504"/>
      <c r="N149" s="162">
        <f>K149</f>
        <v>0</v>
      </c>
    </row>
    <row r="150" spans="1:14" ht="12.75" customHeight="1" x14ac:dyDescent="0.2">
      <c r="A150" s="118" t="s">
        <v>425</v>
      </c>
      <c r="B150" s="119"/>
      <c r="C150" s="119"/>
      <c r="D150" s="120"/>
      <c r="E150" s="50" t="str">
        <f>CONCATENATE("小計（",$L$4,"）")</f>
        <v>小計（USD）</v>
      </c>
      <c r="F150" s="435">
        <f t="shared" si="18"/>
        <v>0</v>
      </c>
      <c r="G150" s="435">
        <f>G154</f>
        <v>0</v>
      </c>
      <c r="H150" s="435"/>
      <c r="I150" s="435"/>
      <c r="J150" s="436"/>
      <c r="K150" s="436">
        <f>K154</f>
        <v>0</v>
      </c>
      <c r="L150" s="436">
        <f>L154</f>
        <v>0</v>
      </c>
      <c r="M150" s="54"/>
      <c r="N150" s="56">
        <f>ROUND(K150*$N$4,0)</f>
        <v>0</v>
      </c>
    </row>
    <row r="151" spans="1:14" ht="12.75" customHeight="1" x14ac:dyDescent="0.2">
      <c r="A151" s="121"/>
      <c r="B151" s="122"/>
      <c r="C151" s="122"/>
      <c r="D151" s="123"/>
      <c r="E151" s="52" t="str">
        <f>CONCATENATE("小計（",$L$5,"）")</f>
        <v>小計（MMK）</v>
      </c>
      <c r="F151" s="435">
        <f t="shared" si="18"/>
        <v>0</v>
      </c>
      <c r="G151" s="435"/>
      <c r="H151" s="435">
        <f>H155</f>
        <v>0</v>
      </c>
      <c r="I151" s="435"/>
      <c r="J151" s="436"/>
      <c r="K151" s="436">
        <f t="shared" ref="K151:L152" si="21">K155</f>
        <v>0</v>
      </c>
      <c r="L151" s="436">
        <f t="shared" si="21"/>
        <v>0</v>
      </c>
      <c r="M151" s="54"/>
      <c r="N151" s="57">
        <f>ROUND(K151*$N$5,0)</f>
        <v>0</v>
      </c>
    </row>
    <row r="152" spans="1:14" ht="12.75" customHeight="1" x14ac:dyDescent="0.2">
      <c r="A152" s="121"/>
      <c r="B152" s="122"/>
      <c r="C152" s="122"/>
      <c r="D152" s="123"/>
      <c r="E152" s="52" t="str">
        <f>CONCATENATE("小計（",$L$6,"）")</f>
        <v>小計（THB）</v>
      </c>
      <c r="F152" s="435">
        <f t="shared" si="18"/>
        <v>0</v>
      </c>
      <c r="G152" s="435"/>
      <c r="H152" s="435"/>
      <c r="I152" s="435">
        <f>I156</f>
        <v>0</v>
      </c>
      <c r="J152" s="436"/>
      <c r="K152" s="436">
        <f t="shared" si="21"/>
        <v>0</v>
      </c>
      <c r="L152" s="436">
        <f t="shared" si="21"/>
        <v>0</v>
      </c>
      <c r="M152" s="54"/>
      <c r="N152" s="57">
        <f>ROUND(K152*$N$6,0)</f>
        <v>0</v>
      </c>
    </row>
    <row r="153" spans="1:14" ht="12.75" customHeight="1" x14ac:dyDescent="0.2">
      <c r="A153" s="121"/>
      <c r="B153" s="122"/>
      <c r="C153" s="122"/>
      <c r="D153" s="123"/>
      <c r="E153" s="253" t="str">
        <f>CONCATENATE("小計（",$L$7,"）")</f>
        <v>小計（日本円）</v>
      </c>
      <c r="F153" s="435">
        <f t="shared" si="18"/>
        <v>2713820</v>
      </c>
      <c r="G153" s="258"/>
      <c r="H153" s="258"/>
      <c r="I153" s="258"/>
      <c r="J153" s="436">
        <f>SUM(J157,J170,)</f>
        <v>2706100</v>
      </c>
      <c r="K153" s="436">
        <f>K157+K170</f>
        <v>2706100</v>
      </c>
      <c r="L153" s="436">
        <f>L157+L170</f>
        <v>7720</v>
      </c>
      <c r="M153" s="54"/>
      <c r="N153" s="58">
        <f>K153</f>
        <v>2706100</v>
      </c>
    </row>
    <row r="154" spans="1:14" ht="12.75" customHeight="1" x14ac:dyDescent="0.2">
      <c r="A154" s="53"/>
      <c r="B154" s="112" t="s">
        <v>371</v>
      </c>
      <c r="C154" s="115"/>
      <c r="D154" s="116"/>
      <c r="E154" s="30" t="str">
        <f>CONCATENATE("小計（",$L$4,"）")</f>
        <v>小計（USD）</v>
      </c>
      <c r="F154" s="427">
        <f t="shared" si="18"/>
        <v>0</v>
      </c>
      <c r="G154" s="34">
        <f>K154</f>
        <v>0</v>
      </c>
      <c r="H154" s="49"/>
      <c r="I154" s="49"/>
      <c r="J154" s="79"/>
      <c r="K154" s="427">
        <f>K160</f>
        <v>0</v>
      </c>
      <c r="L154" s="427">
        <f t="shared" ref="K154:L156" si="22">L160</f>
        <v>0</v>
      </c>
      <c r="M154" s="409"/>
      <c r="N154" s="152">
        <f>ROUND(K154*$N$4,0)</f>
        <v>0</v>
      </c>
    </row>
    <row r="155" spans="1:14" ht="12.75" customHeight="1" x14ac:dyDescent="0.2">
      <c r="A155" s="53"/>
      <c r="B155" s="20"/>
      <c r="C155" s="437"/>
      <c r="D155" s="438"/>
      <c r="E155" s="83" t="str">
        <f>CONCATENATE("小計（",$L$5,"）")</f>
        <v>小計（MMK）</v>
      </c>
      <c r="F155" s="432">
        <f t="shared" si="18"/>
        <v>0</v>
      </c>
      <c r="G155" s="80"/>
      <c r="H155" s="36">
        <f>K155</f>
        <v>0</v>
      </c>
      <c r="I155" s="81"/>
      <c r="J155" s="82"/>
      <c r="K155" s="432">
        <f t="shared" si="22"/>
        <v>0</v>
      </c>
      <c r="L155" s="439">
        <f t="shared" si="22"/>
        <v>0</v>
      </c>
      <c r="M155" s="157"/>
      <c r="N155" s="158">
        <f>ROUND(K155*$N$5,0)</f>
        <v>0</v>
      </c>
    </row>
    <row r="156" spans="1:14" ht="12.75" customHeight="1" x14ac:dyDescent="0.2">
      <c r="A156" s="53"/>
      <c r="B156" s="20"/>
      <c r="C156" s="437"/>
      <c r="D156" s="438"/>
      <c r="E156" s="83" t="str">
        <f>CONCATENATE("小計（",$L$6,"）")</f>
        <v>小計（THB）</v>
      </c>
      <c r="F156" s="432">
        <f t="shared" si="18"/>
        <v>0</v>
      </c>
      <c r="G156" s="80"/>
      <c r="H156" s="81"/>
      <c r="I156" s="36">
        <f>K156</f>
        <v>0</v>
      </c>
      <c r="J156" s="82"/>
      <c r="K156" s="432">
        <f t="shared" si="22"/>
        <v>0</v>
      </c>
      <c r="L156" s="439">
        <f t="shared" si="22"/>
        <v>0</v>
      </c>
      <c r="M156" s="157"/>
      <c r="N156" s="158">
        <f>ROUND(K156*$N$6,0)</f>
        <v>0</v>
      </c>
    </row>
    <row r="157" spans="1:14" ht="12.75" customHeight="1" x14ac:dyDescent="0.2">
      <c r="A157" s="53"/>
      <c r="B157" s="20"/>
      <c r="C157" s="437"/>
      <c r="D157" s="438"/>
      <c r="E157" s="31" t="str">
        <f>CONCATENATE("小計（",$L$7,"）")</f>
        <v>小計（日本円）</v>
      </c>
      <c r="F157" s="471">
        <f t="shared" si="18"/>
        <v>2712820</v>
      </c>
      <c r="G157" s="257"/>
      <c r="H157" s="257"/>
      <c r="I157" s="257"/>
      <c r="J157" s="456">
        <f>K157</f>
        <v>2705100</v>
      </c>
      <c r="K157" s="471">
        <f>SUM(K158,K159,K163,K164,K168,K169)</f>
        <v>2705100</v>
      </c>
      <c r="L157" s="471">
        <f>SUM(L158,L159,L163,L164,L168,L169)</f>
        <v>7720</v>
      </c>
      <c r="M157" s="410"/>
      <c r="N157" s="426">
        <f>K157</f>
        <v>2705100</v>
      </c>
    </row>
    <row r="158" spans="1:14" ht="12.75" customHeight="1" x14ac:dyDescent="0.2">
      <c r="A158" s="53"/>
      <c r="B158" s="6"/>
      <c r="C158" s="108" t="s">
        <v>426</v>
      </c>
      <c r="D158" s="109"/>
      <c r="E158" s="109" t="str">
        <f t="shared" ref="E158:E170" si="23">$L$7</f>
        <v>日本円</v>
      </c>
      <c r="F158" s="471">
        <f t="shared" si="18"/>
        <v>2254670</v>
      </c>
      <c r="G158" s="12"/>
      <c r="H158" s="12"/>
      <c r="I158" s="12"/>
      <c r="J158" s="472">
        <f>K158</f>
        <v>2246950</v>
      </c>
      <c r="K158" s="472">
        <f>人件費詳細!I49</f>
        <v>2246950</v>
      </c>
      <c r="L158" s="472">
        <f>人件費詳細!K49</f>
        <v>7720</v>
      </c>
      <c r="M158" s="97" t="s">
        <v>368</v>
      </c>
      <c r="N158" s="48">
        <f>K158</f>
        <v>2246950</v>
      </c>
    </row>
    <row r="159" spans="1:14" ht="12.75" customHeight="1" x14ac:dyDescent="0.2">
      <c r="A159" s="53"/>
      <c r="B159" s="6"/>
      <c r="C159" s="108" t="s">
        <v>427</v>
      </c>
      <c r="D159" s="109"/>
      <c r="E159" s="109" t="str">
        <f t="shared" si="23"/>
        <v>日本円</v>
      </c>
      <c r="F159" s="471">
        <f t="shared" si="18"/>
        <v>242150</v>
      </c>
      <c r="G159" s="12"/>
      <c r="H159" s="12"/>
      <c r="I159" s="12"/>
      <c r="J159" s="472">
        <f>K159</f>
        <v>242150</v>
      </c>
      <c r="K159" s="472">
        <f>人件費詳細!I54</f>
        <v>242150</v>
      </c>
      <c r="L159" s="472">
        <f>人件費詳細!K54</f>
        <v>0</v>
      </c>
      <c r="M159" s="97" t="s">
        <v>368</v>
      </c>
      <c r="N159" s="48">
        <f t="shared" ref="N159" si="24">K159</f>
        <v>242150</v>
      </c>
    </row>
    <row r="160" spans="1:14" ht="12.75" customHeight="1" x14ac:dyDescent="0.2">
      <c r="A160" s="53"/>
      <c r="B160" s="6"/>
      <c r="C160" s="112" t="s">
        <v>428</v>
      </c>
      <c r="D160" s="113"/>
      <c r="E160" s="30" t="str">
        <f>$L$4</f>
        <v>USD</v>
      </c>
      <c r="F160" s="427">
        <f t="shared" si="18"/>
        <v>0</v>
      </c>
      <c r="G160" s="428">
        <f>K160</f>
        <v>0</v>
      </c>
      <c r="H160" s="429"/>
      <c r="I160" s="429"/>
      <c r="J160" s="430"/>
      <c r="K160" s="431">
        <f>'別表6；現地事業後方支援経費'!P13</f>
        <v>0</v>
      </c>
      <c r="L160" s="431">
        <f>'別表6；現地事業後方支援経費'!Q13</f>
        <v>0</v>
      </c>
      <c r="M160" s="502">
        <v>6</v>
      </c>
      <c r="N160" s="152">
        <f>ROUND(K160*$N$4,0)</f>
        <v>0</v>
      </c>
    </row>
    <row r="161" spans="1:14" ht="12.75" customHeight="1" x14ac:dyDescent="0.2">
      <c r="A161" s="53"/>
      <c r="B161" s="6"/>
      <c r="C161" s="8"/>
      <c r="D161" s="9"/>
      <c r="E161" s="83" t="str">
        <f>CONCATENATE("現地通貨（",$L$5,"）")</f>
        <v>現地通貨（MMK）</v>
      </c>
      <c r="F161" s="432">
        <f t="shared" si="18"/>
        <v>0</v>
      </c>
      <c r="G161" s="433"/>
      <c r="H161" s="36">
        <f>K161</f>
        <v>0</v>
      </c>
      <c r="I161" s="433"/>
      <c r="J161" s="434"/>
      <c r="K161" s="33">
        <f>'別表6；現地事業後方支援経費'!P14</f>
        <v>0</v>
      </c>
      <c r="L161" s="156">
        <f>'別表6；現地事業後方支援経費'!Q14</f>
        <v>0</v>
      </c>
      <c r="M161" s="503"/>
      <c r="N161" s="158">
        <f>ROUND(K161*$N$5,0)</f>
        <v>0</v>
      </c>
    </row>
    <row r="162" spans="1:14" ht="12.75" customHeight="1" x14ac:dyDescent="0.2">
      <c r="A162" s="53"/>
      <c r="B162" s="6"/>
      <c r="C162" s="8"/>
      <c r="D162" s="9"/>
      <c r="E162" s="83" t="str">
        <f>CONCATENATE("現地通貨（",$L$6,"）")</f>
        <v>現地通貨（THB）</v>
      </c>
      <c r="F162" s="432">
        <f t="shared" si="18"/>
        <v>0</v>
      </c>
      <c r="G162" s="433"/>
      <c r="H162" s="433"/>
      <c r="I162" s="36">
        <f>K162</f>
        <v>0</v>
      </c>
      <c r="J162" s="434"/>
      <c r="K162" s="33">
        <f>'別表6；現地事業後方支援経費'!P15</f>
        <v>0</v>
      </c>
      <c r="L162" s="156">
        <f>'別表6；現地事業後方支援経費'!Q15</f>
        <v>0</v>
      </c>
      <c r="M162" s="503"/>
      <c r="N162" s="158">
        <f>ROUND(K162*$N$6,0)</f>
        <v>0</v>
      </c>
    </row>
    <row r="163" spans="1:14" ht="12.75" customHeight="1" x14ac:dyDescent="0.2">
      <c r="A163" s="53"/>
      <c r="B163" s="6"/>
      <c r="C163" s="8"/>
      <c r="D163" s="9"/>
      <c r="E163" s="31" t="str">
        <f>$L$7</f>
        <v>日本円</v>
      </c>
      <c r="F163" s="468">
        <f t="shared" si="18"/>
        <v>127000</v>
      </c>
      <c r="G163" s="425"/>
      <c r="H163" s="425"/>
      <c r="I163" s="425"/>
      <c r="J163" s="456">
        <f>K163</f>
        <v>127000</v>
      </c>
      <c r="K163" s="33">
        <f>'別表6；現地事業後方支援経費'!P16</f>
        <v>127000</v>
      </c>
      <c r="L163" s="474">
        <f>'別表6；現地事業後方支援経費'!Q16</f>
        <v>0</v>
      </c>
      <c r="M163" s="503"/>
      <c r="N163" s="426">
        <f>K163</f>
        <v>127000</v>
      </c>
    </row>
    <row r="164" spans="1:14" ht="12.75" customHeight="1" x14ac:dyDescent="0.2">
      <c r="A164" s="53"/>
      <c r="B164" s="6"/>
      <c r="C164" s="112" t="s">
        <v>429</v>
      </c>
      <c r="D164" s="113"/>
      <c r="E164" s="113" t="str">
        <f t="shared" si="23"/>
        <v>日本円</v>
      </c>
      <c r="F164" s="463">
        <f t="shared" si="18"/>
        <v>72000</v>
      </c>
      <c r="G164" s="317"/>
      <c r="H164" s="208"/>
      <c r="I164" s="208"/>
      <c r="J164" s="454">
        <f>K164</f>
        <v>72000</v>
      </c>
      <c r="K164" s="454">
        <f>SUM(K165:K167)</f>
        <v>72000</v>
      </c>
      <c r="L164" s="454">
        <f t="shared" ref="L164" si="25">SUM(L165:L167)</f>
        <v>0</v>
      </c>
      <c r="M164" s="503"/>
      <c r="N164" s="488">
        <f>K164</f>
        <v>72000</v>
      </c>
    </row>
    <row r="165" spans="1:14" ht="12.75" customHeight="1" x14ac:dyDescent="0.2">
      <c r="A165" s="53"/>
      <c r="B165" s="6"/>
      <c r="C165" s="8"/>
      <c r="D165" s="22" t="s">
        <v>430</v>
      </c>
      <c r="E165" s="23" t="str">
        <f t="shared" si="23"/>
        <v>日本円</v>
      </c>
      <c r="F165" s="464">
        <f t="shared" si="18"/>
        <v>36000</v>
      </c>
      <c r="G165" s="209"/>
      <c r="H165" s="21"/>
      <c r="I165" s="21"/>
      <c r="J165" s="469">
        <f t="shared" ref="J165:J170" si="26">K165</f>
        <v>36000</v>
      </c>
      <c r="K165" s="469">
        <f>'別表6；現地事業後方支援経費'!P30</f>
        <v>36000</v>
      </c>
      <c r="L165" s="469">
        <f>'別表6；現地事業後方支援経費'!Q30</f>
        <v>0</v>
      </c>
      <c r="M165" s="503"/>
      <c r="N165" s="489">
        <f>K165</f>
        <v>36000</v>
      </c>
    </row>
    <row r="166" spans="1:14" ht="12.75" customHeight="1" x14ac:dyDescent="0.2">
      <c r="A166" s="53"/>
      <c r="B166" s="6"/>
      <c r="C166" s="8"/>
      <c r="D166" s="24" t="s">
        <v>431</v>
      </c>
      <c r="E166" s="23" t="str">
        <f t="shared" si="23"/>
        <v>日本円</v>
      </c>
      <c r="F166" s="464">
        <f t="shared" si="18"/>
        <v>20000</v>
      </c>
      <c r="G166" s="209"/>
      <c r="H166" s="209"/>
      <c r="I166" s="209"/>
      <c r="J166" s="469">
        <f t="shared" si="26"/>
        <v>20000</v>
      </c>
      <c r="K166" s="469">
        <f>'別表6；現地事業後方支援経費'!P38</f>
        <v>20000</v>
      </c>
      <c r="L166" s="469">
        <f>'別表6；現地事業後方支援経費'!Q38</f>
        <v>0</v>
      </c>
      <c r="M166" s="503"/>
      <c r="N166" s="489">
        <f>K166</f>
        <v>20000</v>
      </c>
    </row>
    <row r="167" spans="1:14" ht="12.75" customHeight="1" x14ac:dyDescent="0.2">
      <c r="A167" s="53"/>
      <c r="B167" s="6"/>
      <c r="C167" s="3"/>
      <c r="D167" s="5" t="s">
        <v>432</v>
      </c>
      <c r="E167" s="4" t="str">
        <f t="shared" si="23"/>
        <v>日本円</v>
      </c>
      <c r="F167" s="465">
        <f t="shared" si="18"/>
        <v>16000</v>
      </c>
      <c r="G167" s="318"/>
      <c r="H167" s="210"/>
      <c r="I167" s="210"/>
      <c r="J167" s="470">
        <f t="shared" si="26"/>
        <v>16000</v>
      </c>
      <c r="K167" s="470">
        <f>'別表6；現地事業後方支援経費'!P44</f>
        <v>16000</v>
      </c>
      <c r="L167" s="470">
        <f>'別表6；現地事業後方支援経費'!Q44</f>
        <v>0</v>
      </c>
      <c r="M167" s="503"/>
      <c r="N167" s="490">
        <f>K167</f>
        <v>16000</v>
      </c>
    </row>
    <row r="168" spans="1:14" ht="12.75" customHeight="1" x14ac:dyDescent="0.2">
      <c r="A168" s="53"/>
      <c r="B168" s="6"/>
      <c r="C168" s="112" t="s">
        <v>433</v>
      </c>
      <c r="D168" s="113"/>
      <c r="E168" s="319" t="str">
        <f>$L$7</f>
        <v>日本円</v>
      </c>
      <c r="F168" s="466">
        <f t="shared" si="18"/>
        <v>5000</v>
      </c>
      <c r="G168" s="13"/>
      <c r="H168" s="13"/>
      <c r="I168" s="13"/>
      <c r="J168" s="428">
        <f t="shared" si="26"/>
        <v>5000</v>
      </c>
      <c r="K168" s="428">
        <f>'別表6；現地事業後方支援経費'!P53</f>
        <v>5000</v>
      </c>
      <c r="L168" s="428">
        <f>'別表6；現地事業後方支援経費'!Q53</f>
        <v>0</v>
      </c>
      <c r="M168" s="503"/>
      <c r="N168" s="47">
        <f t="shared" ref="N168:N170" si="27">K168</f>
        <v>5000</v>
      </c>
    </row>
    <row r="169" spans="1:14" ht="12.75" customHeight="1" x14ac:dyDescent="0.2">
      <c r="A169" s="53"/>
      <c r="B169" s="6"/>
      <c r="C169" s="112" t="s">
        <v>434</v>
      </c>
      <c r="D169" s="113"/>
      <c r="E169" s="316" t="str">
        <f t="shared" si="23"/>
        <v>日本円</v>
      </c>
      <c r="F169" s="467">
        <f t="shared" si="18"/>
        <v>12000</v>
      </c>
      <c r="G169" s="12"/>
      <c r="H169" s="12"/>
      <c r="I169" s="12"/>
      <c r="J169" s="431">
        <f t="shared" si="26"/>
        <v>12000</v>
      </c>
      <c r="K169" s="431">
        <f>'別表6；現地事業後方支援経費'!P62</f>
        <v>12000</v>
      </c>
      <c r="L169" s="431">
        <f>'別表6；現地事業後方支援経費'!Q62</f>
        <v>0</v>
      </c>
      <c r="M169" s="503"/>
      <c r="N169" s="47">
        <f t="shared" si="27"/>
        <v>12000</v>
      </c>
    </row>
    <row r="170" spans="1:14" ht="12.75" customHeight="1" x14ac:dyDescent="0.2">
      <c r="A170" s="53"/>
      <c r="B170" s="108" t="s">
        <v>372</v>
      </c>
      <c r="C170" s="114"/>
      <c r="D170" s="109"/>
      <c r="E170" s="4" t="str">
        <f t="shared" si="23"/>
        <v>日本円</v>
      </c>
      <c r="F170" s="467">
        <f t="shared" si="18"/>
        <v>1000</v>
      </c>
      <c r="G170" s="12"/>
      <c r="H170" s="12"/>
      <c r="I170" s="12"/>
      <c r="J170" s="431">
        <f t="shared" si="26"/>
        <v>1000</v>
      </c>
      <c r="K170" s="431">
        <f>'別表6；現地事業後方支援経費'!P70</f>
        <v>1000</v>
      </c>
      <c r="L170" s="431">
        <f>'別表6；現地事業後方支援経費'!Q70</f>
        <v>0</v>
      </c>
      <c r="M170" s="504"/>
      <c r="N170" s="47">
        <f t="shared" si="27"/>
        <v>1000</v>
      </c>
    </row>
    <row r="171" spans="1:14" ht="12.75" customHeight="1" x14ac:dyDescent="0.2">
      <c r="A171" s="511" t="s">
        <v>435</v>
      </c>
      <c r="B171" s="512"/>
      <c r="C171" s="512"/>
      <c r="D171" s="513"/>
      <c r="E171" s="59" t="str">
        <f>$L$4</f>
        <v>USD</v>
      </c>
      <c r="F171" s="60">
        <f t="shared" si="18"/>
        <v>10428.700000000001</v>
      </c>
      <c r="G171" s="61">
        <f>ROUNDDOWN(G13*E6/100,2)</f>
        <v>10428.700000000001</v>
      </c>
      <c r="H171" s="60"/>
      <c r="I171" s="60"/>
      <c r="J171" s="62"/>
      <c r="K171" s="63">
        <f>G171</f>
        <v>10428.700000000001</v>
      </c>
      <c r="L171" s="64"/>
      <c r="M171" s="65"/>
      <c r="N171" s="70">
        <f>ROUND(K171*$N$4,0)</f>
        <v>1147157</v>
      </c>
    </row>
    <row r="172" spans="1:14" ht="12.75" customHeight="1" x14ac:dyDescent="0.2">
      <c r="A172" s="496" t="s">
        <v>437</v>
      </c>
      <c r="B172" s="497"/>
      <c r="C172" s="497"/>
      <c r="D172" s="498"/>
      <c r="E172" s="52" t="str">
        <f>CONCATENATE("現地通貨（",$L$5,"）")</f>
        <v>現地通貨（MMK）</v>
      </c>
      <c r="F172" s="60">
        <f>K172+L172</f>
        <v>268224.5</v>
      </c>
      <c r="G172" s="61"/>
      <c r="H172" s="60">
        <f>ROUNDDOWN(H14*E6/100,2)</f>
        <v>268224.5</v>
      </c>
      <c r="I172" s="60"/>
      <c r="J172" s="62"/>
      <c r="K172" s="67">
        <f>H172</f>
        <v>268224.5</v>
      </c>
      <c r="L172" s="64"/>
      <c r="M172" s="65"/>
      <c r="N172" s="70">
        <f>ROUND(K172*$N$5,0)</f>
        <v>21458</v>
      </c>
    </row>
    <row r="173" spans="1:14" ht="12.75" customHeight="1" outlineLevel="1" x14ac:dyDescent="0.2">
      <c r="A173" s="496"/>
      <c r="B173" s="497"/>
      <c r="C173" s="497"/>
      <c r="D173" s="498"/>
      <c r="E173" s="52" t="str">
        <f>CONCATENATE("現地通貨（",$L$6,"）")</f>
        <v>現地通貨（THB）</v>
      </c>
      <c r="F173" s="60">
        <f>K173+L173</f>
        <v>6022.45</v>
      </c>
      <c r="G173" s="61"/>
      <c r="H173" s="60"/>
      <c r="I173" s="60">
        <f>ROUNDDOWN(I15*E6/100,2)</f>
        <v>6022.45</v>
      </c>
      <c r="J173" s="62"/>
      <c r="K173" s="67">
        <f>I173</f>
        <v>6022.45</v>
      </c>
      <c r="L173" s="64"/>
      <c r="M173" s="65"/>
      <c r="N173" s="70">
        <f>ROUND(K173*$N$6,0)</f>
        <v>18067</v>
      </c>
    </row>
    <row r="174" spans="1:14" ht="12.75" customHeight="1" x14ac:dyDescent="0.2">
      <c r="A174" s="499"/>
      <c r="B174" s="500"/>
      <c r="C174" s="500"/>
      <c r="D174" s="501"/>
      <c r="E174" s="66" t="str">
        <f>$L$7</f>
        <v>日本円</v>
      </c>
      <c r="F174" s="60">
        <f t="shared" si="18"/>
        <v>336237</v>
      </c>
      <c r="G174" s="61"/>
      <c r="H174" s="60"/>
      <c r="I174" s="60"/>
      <c r="J174" s="60">
        <f>ROUNDDOWN(J16*E6/100,0)</f>
        <v>336237</v>
      </c>
      <c r="K174" s="67">
        <f>J174</f>
        <v>336237</v>
      </c>
      <c r="L174" s="64"/>
      <c r="M174" s="51"/>
      <c r="N174" s="55">
        <f>K174</f>
        <v>336237</v>
      </c>
    </row>
    <row r="175" spans="1:14" ht="12.75" customHeight="1" x14ac:dyDescent="0.2">
      <c r="A175" s="118" t="s">
        <v>436</v>
      </c>
      <c r="B175" s="119"/>
      <c r="C175" s="119"/>
      <c r="D175" s="120"/>
      <c r="E175" s="59" t="str">
        <f>CONCATENATE("小計（",$L$4,"）")</f>
        <v>小計（USD）</v>
      </c>
      <c r="F175" s="68">
        <f>K175+L175</f>
        <v>5000</v>
      </c>
      <c r="G175" s="61">
        <f>G179</f>
        <v>5000</v>
      </c>
      <c r="H175" s="60"/>
      <c r="I175" s="60"/>
      <c r="J175" s="62"/>
      <c r="K175" s="67">
        <f t="shared" ref="K175:L177" si="28">K179</f>
        <v>5000</v>
      </c>
      <c r="L175" s="67">
        <f t="shared" si="28"/>
        <v>0</v>
      </c>
      <c r="M175" s="65"/>
      <c r="N175" s="70">
        <f>ROUND(K175*$N$4,0)</f>
        <v>550000</v>
      </c>
    </row>
    <row r="176" spans="1:14" ht="12.75" customHeight="1" x14ac:dyDescent="0.2">
      <c r="A176" s="121"/>
      <c r="B176" s="122"/>
      <c r="C176" s="122"/>
      <c r="D176" s="123"/>
      <c r="E176" s="52" t="str">
        <f>CONCATENATE("小計（",$L$5,"）")</f>
        <v>小計（MMK）</v>
      </c>
      <c r="F176" s="68">
        <f>K176+L176</f>
        <v>0</v>
      </c>
      <c r="G176" s="61"/>
      <c r="H176" s="61">
        <f>H180</f>
        <v>0</v>
      </c>
      <c r="I176" s="60"/>
      <c r="J176" s="62"/>
      <c r="K176" s="67">
        <f t="shared" si="28"/>
        <v>0</v>
      </c>
      <c r="L176" s="67">
        <f t="shared" si="28"/>
        <v>0</v>
      </c>
      <c r="M176" s="65"/>
      <c r="N176" s="70">
        <f>ROUND(K176*$N$5,0)</f>
        <v>0</v>
      </c>
    </row>
    <row r="177" spans="1:14" ht="12.75" customHeight="1" outlineLevel="1" x14ac:dyDescent="0.2">
      <c r="A177" s="121"/>
      <c r="B177" s="122"/>
      <c r="C177" s="122"/>
      <c r="D177" s="123"/>
      <c r="E177" s="52" t="str">
        <f>CONCATENATE("小計（",$L$6,"）")</f>
        <v>小計（THB）</v>
      </c>
      <c r="F177" s="68">
        <f>K177+L177</f>
        <v>0</v>
      </c>
      <c r="G177" s="61"/>
      <c r="H177" s="60"/>
      <c r="I177" s="61">
        <f>I181</f>
        <v>0</v>
      </c>
      <c r="J177" s="62"/>
      <c r="K177" s="67">
        <f t="shared" si="28"/>
        <v>0</v>
      </c>
      <c r="L177" s="67">
        <f t="shared" si="28"/>
        <v>0</v>
      </c>
      <c r="M177" s="65"/>
      <c r="N177" s="70">
        <f>ROUND(K177*$N$6,0)</f>
        <v>0</v>
      </c>
    </row>
    <row r="178" spans="1:14" ht="12.75" customHeight="1" x14ac:dyDescent="0.2">
      <c r="A178" s="121"/>
      <c r="B178" s="122"/>
      <c r="C178" s="122"/>
      <c r="D178" s="123"/>
      <c r="E178" s="66" t="str">
        <f>CONCATENATE("小計（",$L$7,"）")</f>
        <v>小計（日本円）</v>
      </c>
      <c r="F178" s="68">
        <f>K178+L178</f>
        <v>300000</v>
      </c>
      <c r="G178" s="69"/>
      <c r="H178" s="68"/>
      <c r="I178" s="68"/>
      <c r="J178" s="61">
        <f>J182</f>
        <v>300000</v>
      </c>
      <c r="K178" s="219">
        <f>K182</f>
        <v>300000</v>
      </c>
      <c r="L178" s="219">
        <f>L182</f>
        <v>0</v>
      </c>
      <c r="M178" s="51"/>
      <c r="N178" s="55">
        <f>K178</f>
        <v>300000</v>
      </c>
    </row>
    <row r="179" spans="1:14" ht="12.75" customHeight="1" x14ac:dyDescent="0.2">
      <c r="A179" s="71"/>
      <c r="B179" s="89" t="s">
        <v>385</v>
      </c>
      <c r="C179" s="124"/>
      <c r="D179" s="90"/>
      <c r="E179" s="30" t="str">
        <f>$L$4</f>
        <v>USD</v>
      </c>
      <c r="F179" s="325">
        <f t="shared" ref="F179:F187" si="29">K179+L179</f>
        <v>5000</v>
      </c>
      <c r="G179" s="328">
        <f>K179</f>
        <v>5000</v>
      </c>
      <c r="H179" s="49"/>
      <c r="I179" s="49"/>
      <c r="J179" s="79"/>
      <c r="K179" s="454">
        <f>'別表6；現地事業後方支援経費'!P75</f>
        <v>5000</v>
      </c>
      <c r="L179" s="454">
        <f>'別表6；現地事業後方支援経費'!Q75</f>
        <v>0</v>
      </c>
      <c r="M179" s="502">
        <v>6</v>
      </c>
      <c r="N179" s="45">
        <f>ROUND(K179*$N$4,0)</f>
        <v>550000</v>
      </c>
    </row>
    <row r="180" spans="1:14" ht="12.75" customHeight="1" x14ac:dyDescent="0.2">
      <c r="A180" s="71"/>
      <c r="B180" s="91"/>
      <c r="C180" s="237"/>
      <c r="D180" s="92"/>
      <c r="E180" s="320" t="str">
        <f>CONCATENATE("現地通貨（",$L$5,"）")</f>
        <v>現地通貨（MMK）</v>
      </c>
      <c r="F180" s="326">
        <f t="shared" si="29"/>
        <v>0</v>
      </c>
      <c r="G180" s="80"/>
      <c r="H180" s="36">
        <f>K180</f>
        <v>0</v>
      </c>
      <c r="I180" s="81"/>
      <c r="J180" s="82"/>
      <c r="K180" s="153">
        <f>'別表6；現地事業後方支援経費'!P76</f>
        <v>0</v>
      </c>
      <c r="L180" s="153">
        <f>'別表6；現地事業後方支援経費'!Q76</f>
        <v>0</v>
      </c>
      <c r="M180" s="503"/>
      <c r="N180" s="46">
        <f>ROUND(K180*$N$5,0)</f>
        <v>0</v>
      </c>
    </row>
    <row r="181" spans="1:14" ht="12.75" customHeight="1" outlineLevel="1" x14ac:dyDescent="0.2">
      <c r="A181" s="71"/>
      <c r="B181" s="93"/>
      <c r="C181" s="125"/>
      <c r="D181" s="94"/>
      <c r="E181" s="31" t="str">
        <f>CONCATENATE("現地通貨（",$L$6,"）")</f>
        <v>現地通貨（THB）</v>
      </c>
      <c r="F181" s="327">
        <f t="shared" si="29"/>
        <v>0</v>
      </c>
      <c r="G181" s="80"/>
      <c r="H181" s="81"/>
      <c r="I181" s="36">
        <f>K181</f>
        <v>0</v>
      </c>
      <c r="J181" s="82"/>
      <c r="K181" s="160">
        <f>'別表6；現地事業後方支援経費'!P77</f>
        <v>0</v>
      </c>
      <c r="L181" s="160">
        <f>'別表6；現地事業後方支援経費'!Q77</f>
        <v>0</v>
      </c>
      <c r="M181" s="503"/>
      <c r="N181" s="46">
        <f>ROUND(K181*$N$6,0)</f>
        <v>0</v>
      </c>
    </row>
    <row r="182" spans="1:14" ht="12.75" customHeight="1" x14ac:dyDescent="0.2">
      <c r="A182" s="72"/>
      <c r="B182" s="234" t="s">
        <v>386</v>
      </c>
      <c r="C182" s="235"/>
      <c r="D182" s="236"/>
      <c r="E182" s="134" t="str">
        <f>$L$7</f>
        <v>日本円</v>
      </c>
      <c r="F182" s="475">
        <f t="shared" si="29"/>
        <v>300000</v>
      </c>
      <c r="G182" s="26"/>
      <c r="H182" s="40"/>
      <c r="I182" s="40"/>
      <c r="J182" s="476">
        <f>K182</f>
        <v>300000</v>
      </c>
      <c r="K182" s="477">
        <f>'別表6；現地事業後方支援経費'!P78</f>
        <v>300000</v>
      </c>
      <c r="L182" s="477">
        <f>'別表6；現地事業後方支援経費'!Q78</f>
        <v>0</v>
      </c>
      <c r="M182" s="504"/>
      <c r="N182" s="42">
        <f>K182</f>
        <v>300000</v>
      </c>
    </row>
    <row r="183" spans="1:14" ht="12.75" customHeight="1" x14ac:dyDescent="0.2">
      <c r="A183" s="412" t="s">
        <v>373</v>
      </c>
      <c r="B183" s="413"/>
      <c r="C183" s="413"/>
      <c r="D183" s="126"/>
      <c r="E183" s="30" t="str">
        <f>CONCATENATE("小計（",$L$4,"）")</f>
        <v>小計（USD）</v>
      </c>
      <c r="F183" s="329">
        <f t="shared" si="29"/>
        <v>224002.7</v>
      </c>
      <c r="G183" s="224">
        <f>K183</f>
        <v>224002.7</v>
      </c>
      <c r="H183" s="223"/>
      <c r="I183" s="223"/>
      <c r="J183" s="225"/>
      <c r="K183" s="440">
        <f>K13+K171+K175+K150</f>
        <v>224002.7</v>
      </c>
      <c r="L183" s="440">
        <f>L13+L171+L175+L150</f>
        <v>0</v>
      </c>
      <c r="M183" s="226"/>
      <c r="N183" s="152">
        <f>ROUND(K183*$N$4,0)</f>
        <v>24640297</v>
      </c>
    </row>
    <row r="184" spans="1:14" ht="12.75" customHeight="1" x14ac:dyDescent="0.2">
      <c r="A184" s="127"/>
      <c r="B184" s="128"/>
      <c r="C184" s="128"/>
      <c r="D184" s="129"/>
      <c r="E184" s="83" t="str">
        <f>CONCATENATE("小計（",$L$5,"）")</f>
        <v>小計（MMK）</v>
      </c>
      <c r="F184" s="228">
        <f t="shared" si="29"/>
        <v>5632714.5</v>
      </c>
      <c r="G184" s="227"/>
      <c r="H184" s="228">
        <f>K184</f>
        <v>5632714.5</v>
      </c>
      <c r="I184" s="229"/>
      <c r="J184" s="230"/>
      <c r="K184" s="156">
        <f t="shared" ref="K184:L184" si="30">K14+K172+K176+K151</f>
        <v>5632714.5</v>
      </c>
      <c r="L184" s="156">
        <f t="shared" si="30"/>
        <v>0</v>
      </c>
      <c r="M184" s="157"/>
      <c r="N184" s="158">
        <f>ROUND(K184*$N$5,0)</f>
        <v>450617</v>
      </c>
    </row>
    <row r="185" spans="1:14" ht="12.75" customHeight="1" outlineLevel="1" x14ac:dyDescent="0.2">
      <c r="A185" s="127"/>
      <c r="B185" s="128"/>
      <c r="C185" s="128"/>
      <c r="D185" s="129"/>
      <c r="E185" s="83" t="str">
        <f>CONCATENATE("小計（",$L$6,"）")</f>
        <v>小計（THB）</v>
      </c>
      <c r="F185" s="228">
        <f t="shared" si="29"/>
        <v>126471.45</v>
      </c>
      <c r="G185" s="227"/>
      <c r="H185" s="229"/>
      <c r="I185" s="228">
        <f>K185</f>
        <v>126471.45</v>
      </c>
      <c r="J185" s="230"/>
      <c r="K185" s="156">
        <f>K15+K173+K177+K152</f>
        <v>126471.45</v>
      </c>
      <c r="L185" s="156">
        <f t="shared" ref="L185:L186" si="31">L15+L173+L177+L152</f>
        <v>0</v>
      </c>
      <c r="M185" s="157"/>
      <c r="N185" s="158">
        <f>ROUND(K185*$N$6,0)</f>
        <v>379414</v>
      </c>
    </row>
    <row r="186" spans="1:14" ht="12.75" customHeight="1" x14ac:dyDescent="0.2">
      <c r="A186" s="130"/>
      <c r="B186" s="131"/>
      <c r="C186" s="131"/>
      <c r="D186" s="132"/>
      <c r="E186" s="31" t="str">
        <f>CONCATENATE("小計（",$L$7,"）")</f>
        <v>小計（日本円）</v>
      </c>
      <c r="F186" s="478">
        <f t="shared" si="29"/>
        <v>10194947</v>
      </c>
      <c r="G186" s="231"/>
      <c r="H186" s="232"/>
      <c r="I186" s="232"/>
      <c r="J186" s="39">
        <f>K186</f>
        <v>10067077</v>
      </c>
      <c r="K186" s="453">
        <f>K16+K174+K178+K153</f>
        <v>10067077</v>
      </c>
      <c r="L186" s="453">
        <f t="shared" si="31"/>
        <v>127870</v>
      </c>
      <c r="M186" s="233"/>
      <c r="N186" s="162">
        <f>K186</f>
        <v>10067077</v>
      </c>
    </row>
    <row r="187" spans="1:14" ht="12.75" customHeight="1" x14ac:dyDescent="0.2">
      <c r="A187" s="135" t="s">
        <v>374</v>
      </c>
      <c r="B187" s="136"/>
      <c r="C187" s="136"/>
      <c r="D187" s="137"/>
      <c r="E187" s="136" t="s">
        <v>375</v>
      </c>
      <c r="F187" s="73">
        <f t="shared" si="29"/>
        <v>35665275</v>
      </c>
      <c r="G187" s="74"/>
      <c r="H187" s="74"/>
      <c r="I187" s="74"/>
      <c r="J187" s="75"/>
      <c r="K187" s="76">
        <f>ROUNDDOWN(K183*$N$4+K184*$N$5+K185*$N$6+K186,0)</f>
        <v>35537405</v>
      </c>
      <c r="L187" s="76">
        <f>ROUNDDOWN(L183*$N$4+L184*$N$5+L185*$N$6+L186,0)</f>
        <v>127870</v>
      </c>
      <c r="M187" s="51"/>
      <c r="N187" s="77">
        <f>SUM(N183:N186)</f>
        <v>35537405</v>
      </c>
    </row>
    <row r="188" spans="1:14" ht="16.5" customHeight="1" x14ac:dyDescent="0.2">
      <c r="A188" s="323" t="s">
        <v>329</v>
      </c>
      <c r="B188" s="138"/>
      <c r="C188" s="138"/>
      <c r="D188" s="138"/>
      <c r="E188" s="138"/>
      <c r="F188" s="138"/>
      <c r="G188" s="138"/>
      <c r="H188" s="138"/>
      <c r="I188" s="138"/>
      <c r="J188" s="138"/>
      <c r="K188" s="138"/>
      <c r="L188" s="138"/>
      <c r="M188" s="138"/>
      <c r="N188" s="138"/>
    </row>
    <row r="192" spans="1:14" ht="12.75" customHeight="1" x14ac:dyDescent="0.2">
      <c r="H192" s="117"/>
      <c r="I192" s="117"/>
      <c r="J192" s="117"/>
    </row>
    <row r="193" spans="8:10" ht="12.75" customHeight="1" x14ac:dyDescent="0.2">
      <c r="H193" s="117"/>
      <c r="I193" s="117"/>
      <c r="J193" s="117"/>
    </row>
  </sheetData>
  <mergeCells count="19">
    <mergeCell ref="A1:D1"/>
    <mergeCell ref="N10:N11"/>
    <mergeCell ref="M21:M24"/>
    <mergeCell ref="M25:M28"/>
    <mergeCell ref="M29:M40"/>
    <mergeCell ref="M41:M52"/>
    <mergeCell ref="M10:M11"/>
    <mergeCell ref="G10:J10"/>
    <mergeCell ref="K10:L10"/>
    <mergeCell ref="A171:D171"/>
    <mergeCell ref="A10:D11"/>
    <mergeCell ref="E10:E11"/>
    <mergeCell ref="F10:F11"/>
    <mergeCell ref="A172:D174"/>
    <mergeCell ref="M179:M182"/>
    <mergeCell ref="M57:M58"/>
    <mergeCell ref="M59:M61"/>
    <mergeCell ref="M62:M149"/>
    <mergeCell ref="M160:M170"/>
  </mergeCells>
  <phoneticPr fontId="8"/>
  <conditionalFormatting sqref="H11:I11">
    <cfRule type="cellIs" dxfId="0" priority="1" operator="equal">
      <formula>0</formula>
    </cfRule>
  </conditionalFormatting>
  <dataValidations count="2">
    <dataValidation type="list" allowBlank="1" showInputMessage="1" showErrorMessage="1" sqref="L4:L6">
      <formula1>INDIRECT("通貨ﾘｽﾄ!A1:A130")</formula1>
    </dataValidation>
    <dataValidation type="list" allowBlank="1" showInputMessage="1" showErrorMessage="1" sqref="E6">
      <formula1>"5,10,15"</formula1>
    </dataValidation>
  </dataValidations>
  <printOptions horizontalCentered="1"/>
  <pageMargins left="0.70866141732283472" right="0.31496062992125984" top="0.70866141732283472" bottom="0.19685039370078741" header="0.31496062992125984" footer="0.19685039370078741"/>
  <pageSetup paperSize="9" scale="64" fitToHeight="2" orientation="portrait" cellComments="asDisplayed" r:id="rId1"/>
  <headerFooter>
    <oddHeader>&amp;R別紙1</oddHeader>
  </headerFooter>
  <rowBreaks count="1" manualBreakCount="1">
    <brk id="97" max="13" man="1"/>
  </rowBreak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ransitionEvaluation="1"/>
  <dimension ref="A1:B130"/>
  <sheetViews>
    <sheetView zoomScaleNormal="100" workbookViewId="0"/>
  </sheetViews>
  <sheetFormatPr defaultColWidth="12.08984375" defaultRowHeight="14" x14ac:dyDescent="0.2"/>
  <cols>
    <col min="1" max="1" width="10.453125" style="78" bestFit="1" customWidth="1"/>
    <col min="2" max="2" width="28.6328125" style="78" bestFit="1" customWidth="1"/>
    <col min="3" max="16384" width="12.08984375" style="78"/>
  </cols>
  <sheetData>
    <row r="1" spans="1:2" x14ac:dyDescent="0.2">
      <c r="A1" s="78" t="s">
        <v>336</v>
      </c>
      <c r="B1" s="78" t="s">
        <v>5</v>
      </c>
    </row>
    <row r="2" spans="1:2" x14ac:dyDescent="0.2">
      <c r="A2" s="78" t="s">
        <v>6</v>
      </c>
      <c r="B2" s="78" t="s">
        <v>7</v>
      </c>
    </row>
    <row r="3" spans="1:2" x14ac:dyDescent="0.2">
      <c r="A3" s="78" t="s">
        <v>8</v>
      </c>
      <c r="B3" s="78" t="s">
        <v>9</v>
      </c>
    </row>
    <row r="4" spans="1:2" x14ac:dyDescent="0.2">
      <c r="A4" s="78" t="s">
        <v>10</v>
      </c>
      <c r="B4" s="78" t="s">
        <v>11</v>
      </c>
    </row>
    <row r="5" spans="1:2" x14ac:dyDescent="0.2">
      <c r="A5" s="78" t="s">
        <v>12</v>
      </c>
      <c r="B5" s="78" t="s">
        <v>13</v>
      </c>
    </row>
    <row r="6" spans="1:2" x14ac:dyDescent="0.2">
      <c r="A6" s="78" t="s">
        <v>14</v>
      </c>
      <c r="B6" s="78" t="s">
        <v>15</v>
      </c>
    </row>
    <row r="7" spans="1:2" x14ac:dyDescent="0.2">
      <c r="A7" s="78" t="s">
        <v>16</v>
      </c>
      <c r="B7" s="78" t="s">
        <v>17</v>
      </c>
    </row>
    <row r="8" spans="1:2" x14ac:dyDescent="0.2">
      <c r="A8" s="78" t="s">
        <v>18</v>
      </c>
      <c r="B8" s="78" t="s">
        <v>19</v>
      </c>
    </row>
    <row r="9" spans="1:2" x14ac:dyDescent="0.2">
      <c r="A9" s="78" t="s">
        <v>20</v>
      </c>
      <c r="B9" s="78" t="s">
        <v>21</v>
      </c>
    </row>
    <row r="10" spans="1:2" x14ac:dyDescent="0.2">
      <c r="A10" s="78" t="s">
        <v>22</v>
      </c>
      <c r="B10" s="78" t="s">
        <v>23</v>
      </c>
    </row>
    <row r="11" spans="1:2" x14ac:dyDescent="0.2">
      <c r="A11" s="78" t="s">
        <v>24</v>
      </c>
      <c r="B11" s="78" t="s">
        <v>25</v>
      </c>
    </row>
    <row r="12" spans="1:2" x14ac:dyDescent="0.2">
      <c r="A12" s="78" t="s">
        <v>26</v>
      </c>
      <c r="B12" s="78" t="s">
        <v>27</v>
      </c>
    </row>
    <row r="13" spans="1:2" x14ac:dyDescent="0.2">
      <c r="A13" s="78" t="s">
        <v>28</v>
      </c>
      <c r="B13" s="78" t="s">
        <v>29</v>
      </c>
    </row>
    <row r="14" spans="1:2" x14ac:dyDescent="0.2">
      <c r="A14" s="78" t="s">
        <v>30</v>
      </c>
      <c r="B14" s="78" t="s">
        <v>31</v>
      </c>
    </row>
    <row r="15" spans="1:2" x14ac:dyDescent="0.2">
      <c r="A15" s="78" t="s">
        <v>32</v>
      </c>
      <c r="B15" s="78" t="s">
        <v>33</v>
      </c>
    </row>
    <row r="16" spans="1:2" x14ac:dyDescent="0.2">
      <c r="A16" s="78" t="s">
        <v>34</v>
      </c>
      <c r="B16" s="78" t="s">
        <v>35</v>
      </c>
    </row>
    <row r="17" spans="1:2" x14ac:dyDescent="0.2">
      <c r="A17" s="78" t="s">
        <v>36</v>
      </c>
      <c r="B17" s="78" t="s">
        <v>37</v>
      </c>
    </row>
    <row r="18" spans="1:2" x14ac:dyDescent="0.2">
      <c r="A18" s="78" t="s">
        <v>38</v>
      </c>
      <c r="B18" s="78" t="s">
        <v>39</v>
      </c>
    </row>
    <row r="19" spans="1:2" x14ac:dyDescent="0.2">
      <c r="A19" s="78" t="s">
        <v>40</v>
      </c>
      <c r="B19" s="78" t="s">
        <v>41</v>
      </c>
    </row>
    <row r="20" spans="1:2" x14ac:dyDescent="0.2">
      <c r="A20" s="78" t="s">
        <v>42</v>
      </c>
      <c r="B20" s="78" t="s">
        <v>43</v>
      </c>
    </row>
    <row r="21" spans="1:2" x14ac:dyDescent="0.2">
      <c r="A21" s="78" t="s">
        <v>44</v>
      </c>
      <c r="B21" s="78" t="s">
        <v>45</v>
      </c>
    </row>
    <row r="22" spans="1:2" x14ac:dyDescent="0.2">
      <c r="A22" s="78" t="s">
        <v>46</v>
      </c>
      <c r="B22" s="78" t="s">
        <v>47</v>
      </c>
    </row>
    <row r="23" spans="1:2" x14ac:dyDescent="0.2">
      <c r="A23" s="78" t="s">
        <v>48</v>
      </c>
      <c r="B23" s="78" t="s">
        <v>49</v>
      </c>
    </row>
    <row r="24" spans="1:2" x14ac:dyDescent="0.2">
      <c r="A24" s="78" t="s">
        <v>50</v>
      </c>
      <c r="B24" s="78" t="s">
        <v>51</v>
      </c>
    </row>
    <row r="25" spans="1:2" x14ac:dyDescent="0.2">
      <c r="A25" s="78" t="s">
        <v>52</v>
      </c>
      <c r="B25" s="78" t="s">
        <v>53</v>
      </c>
    </row>
    <row r="26" spans="1:2" x14ac:dyDescent="0.2">
      <c r="A26" s="78" t="s">
        <v>54</v>
      </c>
      <c r="B26" s="78" t="s">
        <v>55</v>
      </c>
    </row>
    <row r="27" spans="1:2" x14ac:dyDescent="0.2">
      <c r="A27" s="78" t="s">
        <v>56</v>
      </c>
      <c r="B27" s="78" t="s">
        <v>57</v>
      </c>
    </row>
    <row r="28" spans="1:2" x14ac:dyDescent="0.2">
      <c r="A28" s="78" t="s">
        <v>58</v>
      </c>
      <c r="B28" s="78" t="s">
        <v>59</v>
      </c>
    </row>
    <row r="29" spans="1:2" x14ac:dyDescent="0.2">
      <c r="A29" s="78" t="s">
        <v>60</v>
      </c>
      <c r="B29" s="78" t="s">
        <v>61</v>
      </c>
    </row>
    <row r="30" spans="1:2" x14ac:dyDescent="0.2">
      <c r="A30" s="78" t="s">
        <v>62</v>
      </c>
      <c r="B30" s="78" t="s">
        <v>63</v>
      </c>
    </row>
    <row r="31" spans="1:2" x14ac:dyDescent="0.2">
      <c r="A31" s="78" t="s">
        <v>64</v>
      </c>
      <c r="B31" s="78" t="s">
        <v>65</v>
      </c>
    </row>
    <row r="32" spans="1:2" x14ac:dyDescent="0.2">
      <c r="A32" s="78" t="s">
        <v>66</v>
      </c>
      <c r="B32" s="78" t="s">
        <v>67</v>
      </c>
    </row>
    <row r="33" spans="1:2" x14ac:dyDescent="0.2">
      <c r="A33" s="78" t="s">
        <v>68</v>
      </c>
      <c r="B33" s="78" t="s">
        <v>69</v>
      </c>
    </row>
    <row r="34" spans="1:2" x14ac:dyDescent="0.2">
      <c r="A34" s="78" t="s">
        <v>70</v>
      </c>
      <c r="B34" s="78" t="s">
        <v>71</v>
      </c>
    </row>
    <row r="35" spans="1:2" x14ac:dyDescent="0.2">
      <c r="A35" s="78" t="s">
        <v>72</v>
      </c>
      <c r="B35" s="78" t="s">
        <v>73</v>
      </c>
    </row>
    <row r="36" spans="1:2" x14ac:dyDescent="0.2">
      <c r="A36" s="78" t="s">
        <v>74</v>
      </c>
      <c r="B36" s="78" t="s">
        <v>75</v>
      </c>
    </row>
    <row r="37" spans="1:2" x14ac:dyDescent="0.2">
      <c r="A37" s="78" t="s">
        <v>76</v>
      </c>
      <c r="B37" s="78" t="s">
        <v>77</v>
      </c>
    </row>
    <row r="38" spans="1:2" x14ac:dyDescent="0.2">
      <c r="A38" s="78" t="s">
        <v>78</v>
      </c>
      <c r="B38" s="78" t="s">
        <v>79</v>
      </c>
    </row>
    <row r="39" spans="1:2" x14ac:dyDescent="0.2">
      <c r="A39" s="78" t="s">
        <v>80</v>
      </c>
      <c r="B39" s="78" t="s">
        <v>81</v>
      </c>
    </row>
    <row r="40" spans="1:2" x14ac:dyDescent="0.2">
      <c r="A40" s="78" t="s">
        <v>82</v>
      </c>
      <c r="B40" s="78" t="s">
        <v>83</v>
      </c>
    </row>
    <row r="41" spans="1:2" x14ac:dyDescent="0.2">
      <c r="A41" s="78" t="s">
        <v>84</v>
      </c>
      <c r="B41" s="78" t="s">
        <v>85</v>
      </c>
    </row>
    <row r="42" spans="1:2" x14ac:dyDescent="0.2">
      <c r="A42" s="78" t="s">
        <v>86</v>
      </c>
      <c r="B42" s="78" t="s">
        <v>87</v>
      </c>
    </row>
    <row r="43" spans="1:2" x14ac:dyDescent="0.2">
      <c r="A43" s="78" t="s">
        <v>88</v>
      </c>
      <c r="B43" s="78" t="s">
        <v>89</v>
      </c>
    </row>
    <row r="44" spans="1:2" x14ac:dyDescent="0.2">
      <c r="A44" s="78" t="s">
        <v>90</v>
      </c>
      <c r="B44" s="78" t="s">
        <v>91</v>
      </c>
    </row>
    <row r="45" spans="1:2" x14ac:dyDescent="0.2">
      <c r="A45" s="78" t="s">
        <v>92</v>
      </c>
      <c r="B45" s="78" t="s">
        <v>93</v>
      </c>
    </row>
    <row r="46" spans="1:2" x14ac:dyDescent="0.2">
      <c r="A46" s="78" t="s">
        <v>94</v>
      </c>
      <c r="B46" s="78" t="s">
        <v>95</v>
      </c>
    </row>
    <row r="47" spans="1:2" x14ac:dyDescent="0.2">
      <c r="A47" s="78" t="s">
        <v>96</v>
      </c>
      <c r="B47" s="78" t="s">
        <v>97</v>
      </c>
    </row>
    <row r="48" spans="1:2" x14ac:dyDescent="0.2">
      <c r="A48" s="78" t="s">
        <v>98</v>
      </c>
      <c r="B48" s="78" t="s">
        <v>99</v>
      </c>
    </row>
    <row r="49" spans="1:2" x14ac:dyDescent="0.2">
      <c r="A49" s="78" t="s">
        <v>100</v>
      </c>
      <c r="B49" s="78" t="s">
        <v>101</v>
      </c>
    </row>
    <row r="50" spans="1:2" x14ac:dyDescent="0.2">
      <c r="A50" s="78" t="s">
        <v>102</v>
      </c>
      <c r="B50" s="78" t="s">
        <v>103</v>
      </c>
    </row>
    <row r="51" spans="1:2" x14ac:dyDescent="0.2">
      <c r="A51" s="78" t="s">
        <v>104</v>
      </c>
      <c r="B51" s="78" t="s">
        <v>105</v>
      </c>
    </row>
    <row r="52" spans="1:2" x14ac:dyDescent="0.2">
      <c r="A52" s="78" t="s">
        <v>106</v>
      </c>
      <c r="B52" s="78" t="s">
        <v>107</v>
      </c>
    </row>
    <row r="53" spans="1:2" x14ac:dyDescent="0.2">
      <c r="A53" s="78" t="s">
        <v>108</v>
      </c>
      <c r="B53" s="78" t="s">
        <v>109</v>
      </c>
    </row>
    <row r="54" spans="1:2" x14ac:dyDescent="0.2">
      <c r="A54" s="78" t="s">
        <v>110</v>
      </c>
      <c r="B54" s="78" t="s">
        <v>111</v>
      </c>
    </row>
    <row r="55" spans="1:2" x14ac:dyDescent="0.2">
      <c r="A55" s="78" t="s">
        <v>112</v>
      </c>
      <c r="B55" s="78" t="s">
        <v>113</v>
      </c>
    </row>
    <row r="56" spans="1:2" x14ac:dyDescent="0.2">
      <c r="A56" s="78" t="s">
        <v>114</v>
      </c>
      <c r="B56" s="78" t="s">
        <v>115</v>
      </c>
    </row>
    <row r="57" spans="1:2" x14ac:dyDescent="0.2">
      <c r="A57" s="78" t="s">
        <v>116</v>
      </c>
      <c r="B57" s="78" t="s">
        <v>117</v>
      </c>
    </row>
    <row r="58" spans="1:2" x14ac:dyDescent="0.2">
      <c r="A58" s="78" t="s">
        <v>118</v>
      </c>
      <c r="B58" s="78" t="s">
        <v>119</v>
      </c>
    </row>
    <row r="59" spans="1:2" x14ac:dyDescent="0.2">
      <c r="A59" s="78" t="s">
        <v>120</v>
      </c>
      <c r="B59" s="78" t="s">
        <v>121</v>
      </c>
    </row>
    <row r="60" spans="1:2" x14ac:dyDescent="0.2">
      <c r="A60" s="78" t="s">
        <v>122</v>
      </c>
      <c r="B60" s="78" t="s">
        <v>123</v>
      </c>
    </row>
    <row r="61" spans="1:2" x14ac:dyDescent="0.2">
      <c r="A61" s="78" t="s">
        <v>124</v>
      </c>
      <c r="B61" s="78" t="s">
        <v>125</v>
      </c>
    </row>
    <row r="62" spans="1:2" x14ac:dyDescent="0.2">
      <c r="A62" s="78" t="s">
        <v>126</v>
      </c>
      <c r="B62" s="78" t="s">
        <v>127</v>
      </c>
    </row>
    <row r="63" spans="1:2" x14ac:dyDescent="0.2">
      <c r="A63" s="78" t="s">
        <v>128</v>
      </c>
      <c r="B63" s="78" t="s">
        <v>129</v>
      </c>
    </row>
    <row r="64" spans="1:2" x14ac:dyDescent="0.2">
      <c r="A64" s="78" t="s">
        <v>130</v>
      </c>
      <c r="B64" s="78" t="s">
        <v>131</v>
      </c>
    </row>
    <row r="65" spans="1:2" x14ac:dyDescent="0.2">
      <c r="A65" s="78" t="s">
        <v>132</v>
      </c>
      <c r="B65" s="78" t="s">
        <v>133</v>
      </c>
    </row>
    <row r="66" spans="1:2" x14ac:dyDescent="0.2">
      <c r="A66" s="78" t="s">
        <v>134</v>
      </c>
      <c r="B66" s="78" t="s">
        <v>135</v>
      </c>
    </row>
    <row r="67" spans="1:2" x14ac:dyDescent="0.2">
      <c r="A67" s="78" t="s">
        <v>136</v>
      </c>
      <c r="B67" s="78" t="s">
        <v>137</v>
      </c>
    </row>
    <row r="68" spans="1:2" x14ac:dyDescent="0.2">
      <c r="A68" s="78" t="s">
        <v>138</v>
      </c>
      <c r="B68" s="78" t="s">
        <v>139</v>
      </c>
    </row>
    <row r="69" spans="1:2" x14ac:dyDescent="0.2">
      <c r="A69" s="78" t="s">
        <v>140</v>
      </c>
      <c r="B69" s="78" t="s">
        <v>141</v>
      </c>
    </row>
    <row r="70" spans="1:2" x14ac:dyDescent="0.2">
      <c r="A70" s="78" t="s">
        <v>142</v>
      </c>
      <c r="B70" s="78" t="s">
        <v>143</v>
      </c>
    </row>
    <row r="71" spans="1:2" x14ac:dyDescent="0.2">
      <c r="A71" s="78" t="s">
        <v>144</v>
      </c>
      <c r="B71" s="78" t="s">
        <v>145</v>
      </c>
    </row>
    <row r="72" spans="1:2" x14ac:dyDescent="0.2">
      <c r="A72" s="78" t="s">
        <v>146</v>
      </c>
      <c r="B72" s="78" t="s">
        <v>147</v>
      </c>
    </row>
    <row r="73" spans="1:2" x14ac:dyDescent="0.2">
      <c r="A73" s="78" t="s">
        <v>148</v>
      </c>
      <c r="B73" s="78" t="s">
        <v>149</v>
      </c>
    </row>
    <row r="74" spans="1:2" x14ac:dyDescent="0.2">
      <c r="A74" s="78" t="s">
        <v>150</v>
      </c>
      <c r="B74" s="78" t="s">
        <v>151</v>
      </c>
    </row>
    <row r="75" spans="1:2" x14ac:dyDescent="0.2">
      <c r="A75" s="78" t="s">
        <v>152</v>
      </c>
      <c r="B75" s="78" t="s">
        <v>153</v>
      </c>
    </row>
    <row r="76" spans="1:2" x14ac:dyDescent="0.2">
      <c r="A76" s="78" t="s">
        <v>154</v>
      </c>
      <c r="B76" s="78" t="s">
        <v>155</v>
      </c>
    </row>
    <row r="77" spans="1:2" x14ac:dyDescent="0.2">
      <c r="A77" s="78" t="s">
        <v>156</v>
      </c>
      <c r="B77" s="78" t="s">
        <v>157</v>
      </c>
    </row>
    <row r="78" spans="1:2" x14ac:dyDescent="0.2">
      <c r="A78" s="78" t="s">
        <v>158</v>
      </c>
      <c r="B78" s="78" t="s">
        <v>159</v>
      </c>
    </row>
    <row r="79" spans="1:2" x14ac:dyDescent="0.2">
      <c r="A79" s="78" t="s">
        <v>160</v>
      </c>
      <c r="B79" s="78" t="s">
        <v>161</v>
      </c>
    </row>
    <row r="80" spans="1:2" x14ac:dyDescent="0.2">
      <c r="A80" s="78" t="s">
        <v>162</v>
      </c>
      <c r="B80" s="78" t="s">
        <v>163</v>
      </c>
    </row>
    <row r="81" spans="1:2" x14ac:dyDescent="0.2">
      <c r="A81" s="78" t="s">
        <v>164</v>
      </c>
      <c r="B81" s="78" t="s">
        <v>165</v>
      </c>
    </row>
    <row r="82" spans="1:2" x14ac:dyDescent="0.2">
      <c r="A82" s="78" t="s">
        <v>166</v>
      </c>
      <c r="B82" s="78" t="s">
        <v>167</v>
      </c>
    </row>
    <row r="83" spans="1:2" x14ac:dyDescent="0.2">
      <c r="A83" s="78" t="s">
        <v>168</v>
      </c>
      <c r="B83" s="78" t="s">
        <v>169</v>
      </c>
    </row>
    <row r="84" spans="1:2" x14ac:dyDescent="0.2">
      <c r="A84" s="78" t="s">
        <v>170</v>
      </c>
      <c r="B84" s="78" t="s">
        <v>171</v>
      </c>
    </row>
    <row r="85" spans="1:2" x14ac:dyDescent="0.2">
      <c r="A85" s="78" t="s">
        <v>172</v>
      </c>
      <c r="B85" s="78" t="s">
        <v>173</v>
      </c>
    </row>
    <row r="86" spans="1:2" x14ac:dyDescent="0.2">
      <c r="A86" s="78" t="s">
        <v>174</v>
      </c>
      <c r="B86" s="78" t="s">
        <v>175</v>
      </c>
    </row>
    <row r="87" spans="1:2" x14ac:dyDescent="0.2">
      <c r="A87" s="78" t="s">
        <v>176</v>
      </c>
      <c r="B87" s="78" t="s">
        <v>177</v>
      </c>
    </row>
    <row r="88" spans="1:2" x14ac:dyDescent="0.2">
      <c r="A88" s="78" t="s">
        <v>178</v>
      </c>
      <c r="B88" s="78" t="s">
        <v>179</v>
      </c>
    </row>
    <row r="89" spans="1:2" x14ac:dyDescent="0.2">
      <c r="A89" s="78" t="s">
        <v>180</v>
      </c>
      <c r="B89" s="78" t="s">
        <v>181</v>
      </c>
    </row>
    <row r="90" spans="1:2" x14ac:dyDescent="0.2">
      <c r="A90" s="78" t="s">
        <v>182</v>
      </c>
      <c r="B90" s="78" t="s">
        <v>183</v>
      </c>
    </row>
    <row r="91" spans="1:2" x14ac:dyDescent="0.2">
      <c r="A91" s="78" t="s">
        <v>184</v>
      </c>
      <c r="B91" s="78" t="s">
        <v>185</v>
      </c>
    </row>
    <row r="92" spans="1:2" x14ac:dyDescent="0.2">
      <c r="A92" s="78" t="s">
        <v>186</v>
      </c>
      <c r="B92" s="78" t="s">
        <v>187</v>
      </c>
    </row>
    <row r="93" spans="1:2" x14ac:dyDescent="0.2">
      <c r="A93" s="78" t="s">
        <v>188</v>
      </c>
      <c r="B93" s="78" t="s">
        <v>189</v>
      </c>
    </row>
    <row r="94" spans="1:2" x14ac:dyDescent="0.2">
      <c r="A94" s="78" t="s">
        <v>190</v>
      </c>
      <c r="B94" s="78" t="s">
        <v>191</v>
      </c>
    </row>
    <row r="95" spans="1:2" x14ac:dyDescent="0.2">
      <c r="A95" s="78" t="s">
        <v>192</v>
      </c>
      <c r="B95" s="78" t="s">
        <v>193</v>
      </c>
    </row>
    <row r="96" spans="1:2" x14ac:dyDescent="0.2">
      <c r="A96" s="78" t="s">
        <v>194</v>
      </c>
      <c r="B96" s="78" t="s">
        <v>195</v>
      </c>
    </row>
    <row r="97" spans="1:2" x14ac:dyDescent="0.2">
      <c r="A97" s="78" t="s">
        <v>196</v>
      </c>
      <c r="B97" s="78" t="s">
        <v>197</v>
      </c>
    </row>
    <row r="98" spans="1:2" x14ac:dyDescent="0.2">
      <c r="A98" s="78" t="s">
        <v>198</v>
      </c>
      <c r="B98" s="78" t="s">
        <v>199</v>
      </c>
    </row>
    <row r="99" spans="1:2" x14ac:dyDescent="0.2">
      <c r="A99" s="78" t="s">
        <v>200</v>
      </c>
      <c r="B99" s="78" t="s">
        <v>201</v>
      </c>
    </row>
    <row r="100" spans="1:2" x14ac:dyDescent="0.2">
      <c r="A100" s="78" t="s">
        <v>202</v>
      </c>
      <c r="B100" s="78" t="s">
        <v>203</v>
      </c>
    </row>
    <row r="101" spans="1:2" x14ac:dyDescent="0.2">
      <c r="A101" s="78" t="s">
        <v>204</v>
      </c>
      <c r="B101" s="78" t="s">
        <v>205</v>
      </c>
    </row>
    <row r="102" spans="1:2" x14ac:dyDescent="0.2">
      <c r="A102" s="78" t="s">
        <v>206</v>
      </c>
      <c r="B102" s="78" t="s">
        <v>207</v>
      </c>
    </row>
    <row r="103" spans="1:2" x14ac:dyDescent="0.2">
      <c r="A103" s="78" t="s">
        <v>208</v>
      </c>
      <c r="B103" s="78" t="s">
        <v>209</v>
      </c>
    </row>
    <row r="104" spans="1:2" x14ac:dyDescent="0.2">
      <c r="A104" s="78" t="s">
        <v>210</v>
      </c>
      <c r="B104" s="78" t="s">
        <v>211</v>
      </c>
    </row>
    <row r="105" spans="1:2" x14ac:dyDescent="0.2">
      <c r="A105" s="78" t="s">
        <v>212</v>
      </c>
      <c r="B105" s="78" t="s">
        <v>213</v>
      </c>
    </row>
    <row r="106" spans="1:2" x14ac:dyDescent="0.2">
      <c r="A106" s="78" t="s">
        <v>214</v>
      </c>
      <c r="B106" s="78" t="s">
        <v>215</v>
      </c>
    </row>
    <row r="107" spans="1:2" x14ac:dyDescent="0.2">
      <c r="A107" s="78" t="s">
        <v>216</v>
      </c>
      <c r="B107" s="78" t="s">
        <v>217</v>
      </c>
    </row>
    <row r="108" spans="1:2" x14ac:dyDescent="0.2">
      <c r="A108" s="78" t="s">
        <v>218</v>
      </c>
      <c r="B108" s="78" t="s">
        <v>219</v>
      </c>
    </row>
    <row r="109" spans="1:2" x14ac:dyDescent="0.2">
      <c r="A109" s="78" t="s">
        <v>220</v>
      </c>
      <c r="B109" s="78" t="s">
        <v>221</v>
      </c>
    </row>
    <row r="110" spans="1:2" x14ac:dyDescent="0.2">
      <c r="A110" s="78" t="s">
        <v>222</v>
      </c>
      <c r="B110" s="78" t="s">
        <v>223</v>
      </c>
    </row>
    <row r="111" spans="1:2" x14ac:dyDescent="0.2">
      <c r="A111" s="78" t="s">
        <v>224</v>
      </c>
      <c r="B111" s="78" t="s">
        <v>225</v>
      </c>
    </row>
    <row r="112" spans="1:2" x14ac:dyDescent="0.2">
      <c r="A112" s="78" t="s">
        <v>226</v>
      </c>
      <c r="B112" s="78" t="s">
        <v>227</v>
      </c>
    </row>
    <row r="113" spans="1:2" x14ac:dyDescent="0.2">
      <c r="A113" s="78" t="s">
        <v>228</v>
      </c>
      <c r="B113" s="78" t="s">
        <v>229</v>
      </c>
    </row>
    <row r="114" spans="1:2" x14ac:dyDescent="0.2">
      <c r="A114" s="78" t="s">
        <v>230</v>
      </c>
      <c r="B114" s="78" t="s">
        <v>231</v>
      </c>
    </row>
    <row r="115" spans="1:2" x14ac:dyDescent="0.2">
      <c r="A115" s="78" t="s">
        <v>232</v>
      </c>
      <c r="B115" s="78" t="s">
        <v>233</v>
      </c>
    </row>
    <row r="116" spans="1:2" x14ac:dyDescent="0.2">
      <c r="A116" s="78" t="s">
        <v>234</v>
      </c>
      <c r="B116" s="78" t="s">
        <v>235</v>
      </c>
    </row>
    <row r="117" spans="1:2" x14ac:dyDescent="0.2">
      <c r="A117" s="78" t="s">
        <v>236</v>
      </c>
      <c r="B117" s="78" t="s">
        <v>237</v>
      </c>
    </row>
    <row r="118" spans="1:2" x14ac:dyDescent="0.2">
      <c r="A118" s="78" t="s">
        <v>238</v>
      </c>
      <c r="B118" s="78" t="s">
        <v>239</v>
      </c>
    </row>
    <row r="119" spans="1:2" x14ac:dyDescent="0.2">
      <c r="A119" s="78" t="s">
        <v>240</v>
      </c>
      <c r="B119" s="78" t="s">
        <v>241</v>
      </c>
    </row>
    <row r="120" spans="1:2" x14ac:dyDescent="0.2">
      <c r="A120" s="78" t="s">
        <v>242</v>
      </c>
      <c r="B120" s="78" t="s">
        <v>243</v>
      </c>
    </row>
    <row r="121" spans="1:2" x14ac:dyDescent="0.2">
      <c r="A121" s="78" t="s">
        <v>244</v>
      </c>
      <c r="B121" s="78" t="s">
        <v>245</v>
      </c>
    </row>
    <row r="122" spans="1:2" x14ac:dyDescent="0.2">
      <c r="A122" s="78" t="s">
        <v>246</v>
      </c>
      <c r="B122" s="78" t="s">
        <v>247</v>
      </c>
    </row>
    <row r="123" spans="1:2" x14ac:dyDescent="0.2">
      <c r="A123" s="78" t="s">
        <v>248</v>
      </c>
      <c r="B123" s="78" t="s">
        <v>249</v>
      </c>
    </row>
    <row r="124" spans="1:2" x14ac:dyDescent="0.2">
      <c r="A124" s="78" t="s">
        <v>250</v>
      </c>
      <c r="B124" s="78" t="s">
        <v>251</v>
      </c>
    </row>
    <row r="125" spans="1:2" x14ac:dyDescent="0.2">
      <c r="A125" s="78" t="s">
        <v>252</v>
      </c>
      <c r="B125" s="78" t="s">
        <v>253</v>
      </c>
    </row>
    <row r="126" spans="1:2" x14ac:dyDescent="0.2">
      <c r="A126" s="78" t="s">
        <v>254</v>
      </c>
      <c r="B126" s="78" t="s">
        <v>255</v>
      </c>
    </row>
    <row r="127" spans="1:2" x14ac:dyDescent="0.2">
      <c r="A127" s="78" t="s">
        <v>256</v>
      </c>
      <c r="B127" s="78" t="s">
        <v>257</v>
      </c>
    </row>
    <row r="128" spans="1:2" x14ac:dyDescent="0.2">
      <c r="A128" s="78" t="s">
        <v>258</v>
      </c>
      <c r="B128" s="78" t="s">
        <v>259</v>
      </c>
    </row>
    <row r="129" spans="1:2" x14ac:dyDescent="0.2">
      <c r="A129" s="78" t="s">
        <v>260</v>
      </c>
      <c r="B129" s="78" t="s">
        <v>261</v>
      </c>
    </row>
    <row r="130" spans="1:2" x14ac:dyDescent="0.2">
      <c r="A130" s="78" t="s">
        <v>382</v>
      </c>
      <c r="B130" s="78" t="s">
        <v>262</v>
      </c>
    </row>
  </sheetData>
  <phoneticPr fontId="8"/>
  <pageMargins left="0.75" right="0.75" top="1" bottom="1" header="0.51200000000000001" footer="0.51200000000000001"/>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62"/>
  <sheetViews>
    <sheetView view="pageBreakPreview" zoomScaleNormal="120" zoomScaleSheetLayoutView="100" workbookViewId="0">
      <pane ySplit="9" topLeftCell="A10" activePane="bottomLeft" state="frozen"/>
      <selection pane="bottomLeft" sqref="A1:L1"/>
    </sheetView>
  </sheetViews>
  <sheetFormatPr defaultColWidth="9" defaultRowHeight="13" outlineLevelRow="1" x14ac:dyDescent="0.2"/>
  <cols>
    <col min="1" max="2" width="1.90625" style="172" customWidth="1"/>
    <col min="3" max="3" width="20" style="172" customWidth="1"/>
    <col min="4" max="4" width="8.453125" style="172" customWidth="1"/>
    <col min="5" max="5" width="8.08984375" style="172" customWidth="1"/>
    <col min="6" max="6" width="5.453125" style="173" customWidth="1"/>
    <col min="7" max="7" width="5.90625" style="173" customWidth="1"/>
    <col min="8" max="8" width="6.6328125" style="173" customWidth="1"/>
    <col min="9" max="11" width="8.90625" style="173" customWidth="1"/>
    <col min="12" max="12" width="10.453125" style="174" customWidth="1"/>
    <col min="13" max="13" width="35.90625" style="175" customWidth="1"/>
    <col min="14" max="16384" width="9" style="172"/>
  </cols>
  <sheetData>
    <row r="1" spans="1:14" ht="21" customHeight="1" x14ac:dyDescent="0.2">
      <c r="A1" s="529" t="s">
        <v>278</v>
      </c>
      <c r="B1" s="529"/>
      <c r="C1" s="529"/>
      <c r="D1" s="529"/>
      <c r="E1" s="529"/>
      <c r="F1" s="529"/>
      <c r="G1" s="529"/>
      <c r="H1" s="529"/>
      <c r="I1" s="529"/>
      <c r="J1" s="529"/>
      <c r="K1" s="529"/>
      <c r="L1" s="529"/>
      <c r="M1" s="270" t="s">
        <v>315</v>
      </c>
      <c r="N1" s="172" t="s">
        <v>318</v>
      </c>
    </row>
    <row r="2" spans="1:14" x14ac:dyDescent="0.2">
      <c r="A2" s="537" t="s">
        <v>441</v>
      </c>
      <c r="B2" s="537"/>
      <c r="C2" s="537"/>
      <c r="D2" s="537"/>
      <c r="E2" s="537"/>
      <c r="F2" s="537"/>
      <c r="G2" s="537"/>
      <c r="H2" s="537"/>
      <c r="I2" s="537"/>
      <c r="J2" s="537"/>
      <c r="K2" s="537"/>
      <c r="L2" s="537"/>
      <c r="M2" s="537"/>
    </row>
    <row r="3" spans="1:14" x14ac:dyDescent="0.2">
      <c r="A3" s="538" t="s">
        <v>438</v>
      </c>
      <c r="B3" s="538"/>
      <c r="C3" s="538"/>
      <c r="D3" s="538"/>
      <c r="E3" s="538"/>
      <c r="F3" s="538"/>
      <c r="G3" s="538"/>
      <c r="H3" s="538"/>
      <c r="I3" s="538"/>
      <c r="J3" s="538"/>
      <c r="K3" s="538"/>
      <c r="L3" s="538"/>
      <c r="M3" s="538"/>
    </row>
    <row r="4" spans="1:14" x14ac:dyDescent="0.2">
      <c r="A4" s="538" t="s">
        <v>277</v>
      </c>
      <c r="B4" s="538"/>
      <c r="C4" s="538"/>
      <c r="D4" s="538"/>
      <c r="E4" s="538"/>
      <c r="F4" s="538"/>
      <c r="G4" s="538"/>
      <c r="H4" s="538"/>
      <c r="I4" s="538"/>
      <c r="J4" s="538"/>
      <c r="K4" s="538"/>
      <c r="L4" s="538"/>
      <c r="M4" s="538"/>
    </row>
    <row r="5" spans="1:14" x14ac:dyDescent="0.2">
      <c r="A5" s="538" t="s">
        <v>298</v>
      </c>
      <c r="B5" s="538"/>
      <c r="C5" s="538"/>
      <c r="D5" s="538"/>
      <c r="E5" s="538"/>
      <c r="F5" s="538"/>
      <c r="G5" s="538"/>
      <c r="H5" s="538"/>
      <c r="I5" s="538"/>
      <c r="J5" s="538"/>
      <c r="K5" s="538"/>
      <c r="L5" s="538"/>
      <c r="M5" s="538"/>
    </row>
    <row r="6" spans="1:14" ht="27" customHeight="1" x14ac:dyDescent="0.2">
      <c r="A6" s="539" t="s">
        <v>439</v>
      </c>
      <c r="B6" s="539"/>
      <c r="C6" s="539"/>
      <c r="D6" s="539"/>
      <c r="E6" s="539"/>
      <c r="F6" s="539"/>
      <c r="G6" s="539"/>
      <c r="H6" s="539"/>
      <c r="I6" s="539"/>
      <c r="J6" s="539"/>
      <c r="K6" s="539"/>
      <c r="L6" s="539"/>
      <c r="M6" s="539"/>
    </row>
    <row r="7" spans="1:14" x14ac:dyDescent="0.2">
      <c r="A7" s="302"/>
      <c r="B7" s="302"/>
      <c r="C7" s="302"/>
      <c r="D7" s="302"/>
      <c r="E7" s="302"/>
      <c r="F7" s="302"/>
      <c r="G7" s="302"/>
      <c r="H7" s="302"/>
      <c r="I7" s="302"/>
      <c r="J7" s="302"/>
      <c r="K7" s="302"/>
      <c r="L7" s="302"/>
      <c r="M7" s="302"/>
    </row>
    <row r="8" spans="1:14" ht="15.75" customHeight="1" x14ac:dyDescent="0.2">
      <c r="A8" s="514" t="s">
        <v>279</v>
      </c>
      <c r="B8" s="515"/>
      <c r="C8" s="516"/>
      <c r="D8" s="532" t="s">
        <v>299</v>
      </c>
      <c r="E8" s="533"/>
      <c r="F8" s="533"/>
      <c r="G8" s="533"/>
      <c r="H8" s="533"/>
      <c r="I8" s="534"/>
      <c r="J8" s="535" t="s">
        <v>300</v>
      </c>
      <c r="K8" s="536"/>
      <c r="L8" s="274" t="s">
        <v>301</v>
      </c>
      <c r="M8" s="502" t="s">
        <v>302</v>
      </c>
    </row>
    <row r="9" spans="1:14" ht="33" x14ac:dyDescent="0.2">
      <c r="A9" s="517"/>
      <c r="B9" s="518"/>
      <c r="C9" s="519"/>
      <c r="D9" s="275" t="s">
        <v>303</v>
      </c>
      <c r="E9" s="269" t="s">
        <v>280</v>
      </c>
      <c r="F9" s="276" t="s">
        <v>304</v>
      </c>
      <c r="G9" s="276" t="s">
        <v>305</v>
      </c>
      <c r="H9" s="276" t="s">
        <v>319</v>
      </c>
      <c r="I9" s="276" t="s">
        <v>306</v>
      </c>
      <c r="J9" s="276" t="s">
        <v>307</v>
      </c>
      <c r="K9" s="276" t="s">
        <v>308</v>
      </c>
      <c r="L9" s="277" t="s">
        <v>309</v>
      </c>
      <c r="M9" s="504"/>
    </row>
    <row r="10" spans="1:14" x14ac:dyDescent="0.2">
      <c r="A10" s="523" t="s">
        <v>281</v>
      </c>
      <c r="B10" s="524"/>
      <c r="C10" s="524"/>
      <c r="D10" s="176"/>
      <c r="E10" s="177"/>
      <c r="F10" s="178"/>
      <c r="G10" s="178"/>
      <c r="H10" s="178"/>
      <c r="I10" s="178"/>
      <c r="J10" s="178"/>
      <c r="K10" s="178"/>
      <c r="L10" s="179"/>
      <c r="M10" s="180"/>
    </row>
    <row r="11" spans="1:14" x14ac:dyDescent="0.2">
      <c r="A11" s="181"/>
      <c r="B11" s="527" t="s">
        <v>282</v>
      </c>
      <c r="C11" s="528"/>
      <c r="D11" s="133"/>
      <c r="E11" s="96"/>
      <c r="F11" s="182"/>
      <c r="G11" s="182"/>
      <c r="H11" s="182"/>
      <c r="I11" s="182"/>
      <c r="J11" s="182"/>
      <c r="K11" s="182"/>
      <c r="L11" s="183"/>
      <c r="M11" s="19"/>
    </row>
    <row r="12" spans="1:14" ht="25.5" customHeight="1" x14ac:dyDescent="0.2">
      <c r="A12" s="181"/>
      <c r="B12" s="129"/>
      <c r="C12" s="184" t="s">
        <v>337</v>
      </c>
      <c r="D12" s="185">
        <v>300000</v>
      </c>
      <c r="E12" s="186" t="s">
        <v>3</v>
      </c>
      <c r="F12" s="187">
        <v>0.3</v>
      </c>
      <c r="G12" s="187">
        <v>3.67</v>
      </c>
      <c r="H12" s="278">
        <f>ROUNDDOWN(F12*G12,2)</f>
        <v>1.1000000000000001</v>
      </c>
      <c r="I12" s="247">
        <f>ROUNDDOWN($D12*$H12,0)</f>
        <v>330000</v>
      </c>
      <c r="J12" s="279">
        <v>30000</v>
      </c>
      <c r="K12" s="247">
        <f>ROUNDDOWN($J12*$H12,0)</f>
        <v>33000</v>
      </c>
      <c r="L12" s="247">
        <f t="shared" ref="L12:L22" si="0">I12+K12</f>
        <v>363000</v>
      </c>
      <c r="M12" s="280"/>
    </row>
    <row r="13" spans="1:14" ht="25.5" customHeight="1" x14ac:dyDescent="0.2">
      <c r="A13" s="181"/>
      <c r="B13" s="129"/>
      <c r="C13" s="184" t="s">
        <v>337</v>
      </c>
      <c r="D13" s="185">
        <v>305000</v>
      </c>
      <c r="E13" s="186" t="s">
        <v>3</v>
      </c>
      <c r="F13" s="187">
        <v>0.3</v>
      </c>
      <c r="G13" s="187">
        <v>8.33</v>
      </c>
      <c r="H13" s="278">
        <f t="shared" ref="H13:H17" si="1">ROUNDDOWN(F13*G13,2)</f>
        <v>2.4900000000000002</v>
      </c>
      <c r="I13" s="247">
        <f t="shared" ref="I13:I20" si="2">ROUNDDOWN($D13*$H13,0)</f>
        <v>759450</v>
      </c>
      <c r="J13" s="279">
        <v>35000</v>
      </c>
      <c r="K13" s="247">
        <f t="shared" ref="K13:K20" si="3">ROUNDDOWN($J13*$H13,0)</f>
        <v>87150</v>
      </c>
      <c r="L13" s="247">
        <f t="shared" si="0"/>
        <v>846600</v>
      </c>
      <c r="M13" s="280" t="s">
        <v>346</v>
      </c>
    </row>
    <row r="14" spans="1:14" ht="25.5" customHeight="1" x14ac:dyDescent="0.2">
      <c r="A14" s="181"/>
      <c r="B14" s="129"/>
      <c r="C14" s="184" t="s">
        <v>337</v>
      </c>
      <c r="D14" s="185">
        <v>300</v>
      </c>
      <c r="E14" s="186" t="s">
        <v>6</v>
      </c>
      <c r="F14" s="187">
        <v>0.3</v>
      </c>
      <c r="G14" s="187">
        <v>12</v>
      </c>
      <c r="H14" s="278">
        <f t="shared" ref="H14" si="4">ROUNDDOWN(F14*G14,2)</f>
        <v>3.6</v>
      </c>
      <c r="I14" s="247">
        <f t="shared" si="2"/>
        <v>1080</v>
      </c>
      <c r="J14" s="279">
        <v>0</v>
      </c>
      <c r="K14" s="247">
        <f t="shared" si="3"/>
        <v>0</v>
      </c>
      <c r="L14" s="247">
        <f t="shared" ref="L14" si="5">I14+K14</f>
        <v>1080</v>
      </c>
      <c r="M14" s="280" t="s">
        <v>347</v>
      </c>
    </row>
    <row r="15" spans="1:14" ht="25.5" customHeight="1" x14ac:dyDescent="0.2">
      <c r="A15" s="181"/>
      <c r="B15" s="129"/>
      <c r="C15" s="184" t="s">
        <v>338</v>
      </c>
      <c r="D15" s="185">
        <v>200000</v>
      </c>
      <c r="E15" s="186" t="s">
        <v>3</v>
      </c>
      <c r="F15" s="187">
        <v>1</v>
      </c>
      <c r="G15" s="187">
        <v>3.67</v>
      </c>
      <c r="H15" s="278">
        <f t="shared" si="1"/>
        <v>3.67</v>
      </c>
      <c r="I15" s="247">
        <f t="shared" si="2"/>
        <v>734000</v>
      </c>
      <c r="J15" s="279">
        <v>0</v>
      </c>
      <c r="K15" s="247">
        <f t="shared" si="3"/>
        <v>0</v>
      </c>
      <c r="L15" s="247">
        <f t="shared" si="0"/>
        <v>734000</v>
      </c>
      <c r="M15" s="280"/>
    </row>
    <row r="16" spans="1:14" ht="25.5" customHeight="1" x14ac:dyDescent="0.2">
      <c r="A16" s="181"/>
      <c r="B16" s="129"/>
      <c r="C16" s="184" t="s">
        <v>338</v>
      </c>
      <c r="D16" s="185">
        <v>203000</v>
      </c>
      <c r="E16" s="186" t="s">
        <v>3</v>
      </c>
      <c r="F16" s="187">
        <v>1</v>
      </c>
      <c r="G16" s="187">
        <v>8.33</v>
      </c>
      <c r="H16" s="278">
        <f t="shared" ref="H16" si="6">ROUNDDOWN(F16*G16,2)</f>
        <v>8.33</v>
      </c>
      <c r="I16" s="247">
        <f t="shared" si="2"/>
        <v>1690990</v>
      </c>
      <c r="J16" s="279">
        <v>0</v>
      </c>
      <c r="K16" s="247">
        <f t="shared" si="3"/>
        <v>0</v>
      </c>
      <c r="L16" s="247">
        <f t="shared" ref="L16" si="7">I16+K16</f>
        <v>1690990</v>
      </c>
      <c r="M16" s="280" t="s">
        <v>346</v>
      </c>
    </row>
    <row r="17" spans="1:13" ht="25.5" customHeight="1" x14ac:dyDescent="0.2">
      <c r="A17" s="181"/>
      <c r="B17" s="129"/>
      <c r="C17" s="184" t="s">
        <v>338</v>
      </c>
      <c r="D17" s="185">
        <v>300</v>
      </c>
      <c r="E17" s="186" t="s">
        <v>6</v>
      </c>
      <c r="F17" s="187">
        <v>1</v>
      </c>
      <c r="G17" s="187">
        <v>12</v>
      </c>
      <c r="H17" s="278">
        <f t="shared" si="1"/>
        <v>12</v>
      </c>
      <c r="I17" s="247">
        <f t="shared" si="2"/>
        <v>3600</v>
      </c>
      <c r="J17" s="279">
        <v>0</v>
      </c>
      <c r="K17" s="247">
        <f t="shared" si="3"/>
        <v>0</v>
      </c>
      <c r="L17" s="247">
        <f t="shared" si="0"/>
        <v>3600</v>
      </c>
      <c r="M17" s="280" t="s">
        <v>347</v>
      </c>
    </row>
    <row r="18" spans="1:13" ht="25.5" customHeight="1" x14ac:dyDescent="0.2">
      <c r="A18" s="181"/>
      <c r="B18" s="129"/>
      <c r="C18" s="184" t="s">
        <v>339</v>
      </c>
      <c r="D18" s="185">
        <v>200000</v>
      </c>
      <c r="E18" s="186" t="s">
        <v>3</v>
      </c>
      <c r="F18" s="187">
        <v>0.5</v>
      </c>
      <c r="G18" s="187">
        <v>3.67</v>
      </c>
      <c r="H18" s="278">
        <f t="shared" ref="H18" si="8">ROUNDDOWN(F18*G18,2)</f>
        <v>1.83</v>
      </c>
      <c r="I18" s="247">
        <f t="shared" si="2"/>
        <v>366000</v>
      </c>
      <c r="J18" s="279">
        <v>0</v>
      </c>
      <c r="K18" s="247">
        <f t="shared" si="3"/>
        <v>0</v>
      </c>
      <c r="L18" s="247">
        <f t="shared" ref="L18:L20" si="9">I18+K18</f>
        <v>366000</v>
      </c>
      <c r="M18" s="280"/>
    </row>
    <row r="19" spans="1:13" ht="25.5" customHeight="1" x14ac:dyDescent="0.2">
      <c r="A19" s="181"/>
      <c r="B19" s="132"/>
      <c r="C19" s="184" t="s">
        <v>339</v>
      </c>
      <c r="D19" s="185">
        <v>205000</v>
      </c>
      <c r="E19" s="186" t="s">
        <v>3</v>
      </c>
      <c r="F19" s="187">
        <v>0.5</v>
      </c>
      <c r="G19" s="187">
        <v>8.33</v>
      </c>
      <c r="H19" s="278">
        <f t="shared" ref="H19:H20" si="10">ROUNDDOWN(F19*G19,2)</f>
        <v>4.16</v>
      </c>
      <c r="I19" s="247">
        <f t="shared" si="2"/>
        <v>852800</v>
      </c>
      <c r="J19" s="279">
        <v>0</v>
      </c>
      <c r="K19" s="247">
        <f t="shared" si="3"/>
        <v>0</v>
      </c>
      <c r="L19" s="247">
        <f t="shared" ref="L19" si="11">I19+K19</f>
        <v>852800</v>
      </c>
      <c r="M19" s="280" t="s">
        <v>346</v>
      </c>
    </row>
    <row r="20" spans="1:13" ht="25.5" customHeight="1" x14ac:dyDescent="0.2">
      <c r="A20" s="181"/>
      <c r="B20" s="132"/>
      <c r="C20" s="184" t="s">
        <v>339</v>
      </c>
      <c r="D20" s="185">
        <v>300</v>
      </c>
      <c r="E20" s="186" t="s">
        <v>6</v>
      </c>
      <c r="F20" s="187">
        <v>0.5</v>
      </c>
      <c r="G20" s="187">
        <v>12</v>
      </c>
      <c r="H20" s="278">
        <f t="shared" si="10"/>
        <v>6</v>
      </c>
      <c r="I20" s="247">
        <f t="shared" si="2"/>
        <v>1800</v>
      </c>
      <c r="J20" s="279">
        <v>0</v>
      </c>
      <c r="K20" s="247">
        <f t="shared" si="3"/>
        <v>0</v>
      </c>
      <c r="L20" s="247">
        <f t="shared" si="9"/>
        <v>1800</v>
      </c>
      <c r="M20" s="280" t="s">
        <v>347</v>
      </c>
    </row>
    <row r="21" spans="1:13" ht="13.5" customHeight="1" x14ac:dyDescent="0.2">
      <c r="A21" s="271" t="s">
        <v>283</v>
      </c>
      <c r="B21" s="272"/>
      <c r="C21" s="211"/>
      <c r="D21" s="272"/>
      <c r="E21" s="396" t="s">
        <v>297</v>
      </c>
      <c r="F21" s="263"/>
      <c r="G21" s="263"/>
      <c r="H21" s="263"/>
      <c r="I21" s="244">
        <f>SUMIF($E$12:$E$20,$E21,I$12:I$20)</f>
        <v>4733240</v>
      </c>
      <c r="J21" s="244"/>
      <c r="K21" s="244">
        <f>SUMIF($E$12:$E$20,$E21,K$12:K$20)</f>
        <v>120150</v>
      </c>
      <c r="L21" s="244">
        <f t="shared" si="0"/>
        <v>4853390</v>
      </c>
      <c r="M21" s="281"/>
    </row>
    <row r="22" spans="1:13" ht="13.5" customHeight="1" x14ac:dyDescent="0.2">
      <c r="A22" s="213"/>
      <c r="B22" s="214"/>
      <c r="C22" s="212"/>
      <c r="D22" s="214"/>
      <c r="E22" s="397" t="s">
        <v>6</v>
      </c>
      <c r="F22" s="264"/>
      <c r="G22" s="264"/>
      <c r="H22" s="264"/>
      <c r="I22" s="495">
        <f>SUMIF($E$12:$E$20,$E22,I$12:I$20)</f>
        <v>6480</v>
      </c>
      <c r="J22" s="246"/>
      <c r="K22" s="246">
        <f>SUMIF($E$12:$E$20,$E22,K$12:K$20)</f>
        <v>0</v>
      </c>
      <c r="L22" s="495">
        <f t="shared" si="0"/>
        <v>6480</v>
      </c>
      <c r="M22" s="282"/>
    </row>
    <row r="23" spans="1:13" ht="13.5" customHeight="1" x14ac:dyDescent="0.2">
      <c r="A23" s="213"/>
      <c r="B23" s="214"/>
      <c r="C23" s="212"/>
      <c r="D23" s="206"/>
      <c r="E23" s="395" t="s">
        <v>316</v>
      </c>
      <c r="F23" s="294">
        <f>SUM(F12,F15,F18)</f>
        <v>1.8</v>
      </c>
      <c r="G23" s="242">
        <f>SUM(G12:G20)</f>
        <v>72</v>
      </c>
      <c r="H23" s="242">
        <f>SUM(H12:H20)</f>
        <v>43.179999999999993</v>
      </c>
      <c r="I23" s="283"/>
      <c r="J23" s="283"/>
      <c r="K23" s="283"/>
      <c r="L23" s="283"/>
      <c r="M23" s="284"/>
    </row>
    <row r="24" spans="1:13" x14ac:dyDescent="0.2">
      <c r="A24" s="530" t="s">
        <v>284</v>
      </c>
      <c r="B24" s="531"/>
      <c r="C24" s="531"/>
      <c r="D24" s="176"/>
      <c r="E24" s="176"/>
      <c r="F24" s="178"/>
      <c r="G24" s="178"/>
      <c r="H24" s="178"/>
      <c r="I24" s="178"/>
      <c r="J24" s="178"/>
      <c r="K24" s="178"/>
      <c r="L24" s="179"/>
      <c r="M24" s="285"/>
    </row>
    <row r="25" spans="1:13" x14ac:dyDescent="0.2">
      <c r="A25" s="181"/>
      <c r="B25" s="528" t="s">
        <v>285</v>
      </c>
      <c r="C25" s="528"/>
      <c r="D25" s="133"/>
      <c r="E25" s="133"/>
      <c r="F25" s="182"/>
      <c r="G25" s="182"/>
      <c r="H25" s="182"/>
      <c r="I25" s="182"/>
      <c r="J25" s="182"/>
      <c r="K25" s="182"/>
      <c r="L25" s="188"/>
      <c r="M25" s="286"/>
    </row>
    <row r="26" spans="1:13" ht="42" customHeight="1" x14ac:dyDescent="0.2">
      <c r="A26" s="181"/>
      <c r="B26" s="189"/>
      <c r="C26" s="184" t="s">
        <v>343</v>
      </c>
      <c r="D26" s="14">
        <v>2000</v>
      </c>
      <c r="E26" s="392" t="s">
        <v>6</v>
      </c>
      <c r="F26" s="187">
        <v>0.5</v>
      </c>
      <c r="G26" s="187">
        <v>3.67</v>
      </c>
      <c r="H26" s="278">
        <f t="shared" ref="H26:H29" si="12">ROUNDDOWN(F26*G26,2)</f>
        <v>1.83</v>
      </c>
      <c r="I26" s="248">
        <f>ROUNDDOWN($D26*$H26,2)</f>
        <v>3660</v>
      </c>
      <c r="J26" s="279">
        <v>0</v>
      </c>
      <c r="K26" s="247">
        <f t="shared" ref="K26:K29" si="13">ROUNDDOWN($J26*$H26,0)</f>
        <v>0</v>
      </c>
      <c r="L26" s="248">
        <f>I26+K26</f>
        <v>3660</v>
      </c>
      <c r="M26" s="280"/>
    </row>
    <row r="27" spans="1:13" ht="42" customHeight="1" x14ac:dyDescent="0.2">
      <c r="A27" s="181"/>
      <c r="B27" s="189"/>
      <c r="C27" s="184" t="s">
        <v>343</v>
      </c>
      <c r="D27" s="14">
        <v>2050</v>
      </c>
      <c r="E27" s="392" t="s">
        <v>6</v>
      </c>
      <c r="F27" s="187">
        <v>0.5</v>
      </c>
      <c r="G27" s="187">
        <v>8.33</v>
      </c>
      <c r="H27" s="278">
        <f t="shared" si="12"/>
        <v>4.16</v>
      </c>
      <c r="I27" s="248">
        <f>ROUNDDOWN($D27*$H27,2)</f>
        <v>8528</v>
      </c>
      <c r="J27" s="279">
        <v>0</v>
      </c>
      <c r="K27" s="247">
        <f t="shared" si="13"/>
        <v>0</v>
      </c>
      <c r="L27" s="248">
        <f>I27+K27</f>
        <v>8528</v>
      </c>
      <c r="M27" s="280" t="s">
        <v>346</v>
      </c>
    </row>
    <row r="28" spans="1:13" ht="42" customHeight="1" x14ac:dyDescent="0.2">
      <c r="A28" s="181"/>
      <c r="B28" s="190"/>
      <c r="C28" s="184" t="s">
        <v>310</v>
      </c>
      <c r="D28" s="14">
        <v>1500</v>
      </c>
      <c r="E28" s="392" t="s">
        <v>6</v>
      </c>
      <c r="F28" s="187">
        <v>1</v>
      </c>
      <c r="G28" s="187">
        <v>12</v>
      </c>
      <c r="H28" s="278">
        <f t="shared" si="12"/>
        <v>12</v>
      </c>
      <c r="I28" s="248">
        <f>ROUNDDOWN($D28*$H28,2)</f>
        <v>18000</v>
      </c>
      <c r="J28" s="279">
        <v>0</v>
      </c>
      <c r="K28" s="247">
        <f t="shared" si="13"/>
        <v>0</v>
      </c>
      <c r="L28" s="248">
        <f>I28+K28</f>
        <v>18000</v>
      </c>
      <c r="M28" s="280"/>
    </row>
    <row r="29" spans="1:13" ht="42" customHeight="1" x14ac:dyDescent="0.2">
      <c r="A29" s="181"/>
      <c r="B29" s="191"/>
      <c r="C29" s="192" t="s">
        <v>286</v>
      </c>
      <c r="D29" s="14">
        <v>300</v>
      </c>
      <c r="E29" s="392" t="s">
        <v>6</v>
      </c>
      <c r="F29" s="187">
        <v>3</v>
      </c>
      <c r="G29" s="187">
        <v>12</v>
      </c>
      <c r="H29" s="278">
        <f t="shared" si="12"/>
        <v>36</v>
      </c>
      <c r="I29" s="248">
        <f>ROUNDDOWN($D29*$H29,2)</f>
        <v>10800</v>
      </c>
      <c r="J29" s="279">
        <v>0</v>
      </c>
      <c r="K29" s="247">
        <f t="shared" si="13"/>
        <v>0</v>
      </c>
      <c r="L29" s="248">
        <f>I29+K29</f>
        <v>10800</v>
      </c>
      <c r="M29" s="280" t="s">
        <v>311</v>
      </c>
    </row>
    <row r="30" spans="1:13" x14ac:dyDescent="0.2">
      <c r="A30" s="181"/>
      <c r="B30" s="527" t="s">
        <v>287</v>
      </c>
      <c r="C30" s="528"/>
      <c r="D30" s="193"/>
      <c r="E30" s="96"/>
      <c r="F30" s="182"/>
      <c r="G30" s="182"/>
      <c r="H30" s="182"/>
      <c r="I30" s="182"/>
      <c r="J30" s="182"/>
      <c r="K30" s="182"/>
      <c r="L30" s="188"/>
      <c r="M30" s="286"/>
    </row>
    <row r="31" spans="1:13" ht="25.5" customHeight="1" x14ac:dyDescent="0.2">
      <c r="A31" s="181"/>
      <c r="B31" s="189"/>
      <c r="C31" s="184" t="s">
        <v>344</v>
      </c>
      <c r="D31" s="14">
        <v>800000</v>
      </c>
      <c r="E31" s="392" t="s">
        <v>383</v>
      </c>
      <c r="F31" s="187">
        <v>1</v>
      </c>
      <c r="G31" s="187">
        <v>3.67</v>
      </c>
      <c r="H31" s="278">
        <f t="shared" ref="H31:H33" si="14">ROUNDDOWN(F31*G31,2)</f>
        <v>3.67</v>
      </c>
      <c r="I31" s="248">
        <f>ROUNDDOWN($D31*$H31,2)</f>
        <v>2936000</v>
      </c>
      <c r="J31" s="279">
        <v>0</v>
      </c>
      <c r="K31" s="247">
        <f t="shared" ref="K31:K33" si="15">ROUNDDOWN($J31*$H31,0)</f>
        <v>0</v>
      </c>
      <c r="L31" s="248">
        <f>I31+K31</f>
        <v>2936000</v>
      </c>
      <c r="M31" s="280"/>
    </row>
    <row r="32" spans="1:13" ht="25.5" customHeight="1" x14ac:dyDescent="0.2">
      <c r="A32" s="181"/>
      <c r="B32" s="189"/>
      <c r="C32" s="184" t="s">
        <v>344</v>
      </c>
      <c r="D32" s="14">
        <v>600000</v>
      </c>
      <c r="E32" s="392" t="s">
        <v>383</v>
      </c>
      <c r="F32" s="187">
        <v>1</v>
      </c>
      <c r="G32" s="187">
        <v>8.33</v>
      </c>
      <c r="H32" s="278">
        <f t="shared" si="14"/>
        <v>8.33</v>
      </c>
      <c r="I32" s="248">
        <f>ROUNDDOWN($D32*$H32,2)</f>
        <v>4998000</v>
      </c>
      <c r="J32" s="279">
        <v>0</v>
      </c>
      <c r="K32" s="247">
        <f t="shared" si="15"/>
        <v>0</v>
      </c>
      <c r="L32" s="248">
        <f>I32+K32</f>
        <v>4998000</v>
      </c>
      <c r="M32" s="280" t="s">
        <v>346</v>
      </c>
    </row>
    <row r="33" spans="1:13" ht="25.5" customHeight="1" x14ac:dyDescent="0.2">
      <c r="A33" s="181"/>
      <c r="B33" s="189"/>
      <c r="C33" s="184" t="s">
        <v>345</v>
      </c>
      <c r="D33" s="14">
        <v>400000</v>
      </c>
      <c r="E33" s="392" t="s">
        <v>383</v>
      </c>
      <c r="F33" s="187">
        <v>1</v>
      </c>
      <c r="G33" s="187">
        <v>3.67</v>
      </c>
      <c r="H33" s="278">
        <f t="shared" si="14"/>
        <v>3.67</v>
      </c>
      <c r="I33" s="248">
        <f>ROUNDDOWN($D33*$H33,2)</f>
        <v>1468000</v>
      </c>
      <c r="J33" s="279">
        <v>0</v>
      </c>
      <c r="K33" s="247">
        <f t="shared" si="15"/>
        <v>0</v>
      </c>
      <c r="L33" s="248">
        <f>I33+K33</f>
        <v>1468000</v>
      </c>
      <c r="M33" s="280"/>
    </row>
    <row r="34" spans="1:13" ht="25.5" customHeight="1" x14ac:dyDescent="0.2">
      <c r="A34" s="181"/>
      <c r="B34" s="189"/>
      <c r="C34" s="184" t="s">
        <v>345</v>
      </c>
      <c r="D34" s="14">
        <v>350000</v>
      </c>
      <c r="E34" s="392" t="s">
        <v>383</v>
      </c>
      <c r="F34" s="187">
        <v>1</v>
      </c>
      <c r="G34" s="187">
        <v>8.33</v>
      </c>
      <c r="H34" s="278">
        <f>ROUNDDOWN(F34*G34,2)</f>
        <v>8.33</v>
      </c>
      <c r="I34" s="248">
        <f>ROUNDDOWN($D34*$H34,2)</f>
        <v>2915500</v>
      </c>
      <c r="J34" s="279">
        <v>0</v>
      </c>
      <c r="K34" s="247">
        <f>ROUNDDOWN($J34*$H34,0)</f>
        <v>0</v>
      </c>
      <c r="L34" s="248">
        <f>I34+K34</f>
        <v>2915500</v>
      </c>
      <c r="M34" s="280" t="s">
        <v>346</v>
      </c>
    </row>
    <row r="35" spans="1:13" ht="25.5" hidden="1" customHeight="1" outlineLevel="1" x14ac:dyDescent="0.2">
      <c r="A35" s="181"/>
      <c r="B35" s="189"/>
      <c r="C35" s="184" t="s">
        <v>312</v>
      </c>
      <c r="D35" s="14"/>
      <c r="E35" s="392"/>
      <c r="F35" s="187"/>
      <c r="G35" s="187"/>
      <c r="H35" s="278">
        <f t="shared" ref="H35:H37" si="16">ROUNDDOWN(F35*G35,2)</f>
        <v>0</v>
      </c>
      <c r="I35" s="247">
        <f t="shared" ref="I35:I37" si="17">ROUNDDOWN($D35*$H35,0)</f>
        <v>0</v>
      </c>
      <c r="J35" s="279">
        <v>0</v>
      </c>
      <c r="K35" s="247">
        <f t="shared" ref="K35:K37" si="18">ROUNDDOWN($J35*$H35,0)</f>
        <v>0</v>
      </c>
      <c r="L35" s="247">
        <f t="shared" ref="L35:L37" si="19">I35+K35</f>
        <v>0</v>
      </c>
      <c r="M35" s="280"/>
    </row>
    <row r="36" spans="1:13" ht="25.5" hidden="1" customHeight="1" outlineLevel="1" x14ac:dyDescent="0.2">
      <c r="A36" s="181"/>
      <c r="B36" s="189"/>
      <c r="C36" s="184" t="s">
        <v>313</v>
      </c>
      <c r="D36" s="14"/>
      <c r="E36" s="392"/>
      <c r="F36" s="187"/>
      <c r="G36" s="187"/>
      <c r="H36" s="278">
        <f t="shared" si="16"/>
        <v>0</v>
      </c>
      <c r="I36" s="247">
        <f t="shared" si="17"/>
        <v>0</v>
      </c>
      <c r="J36" s="279">
        <v>0</v>
      </c>
      <c r="K36" s="247">
        <f t="shared" si="18"/>
        <v>0</v>
      </c>
      <c r="L36" s="247">
        <f t="shared" si="19"/>
        <v>0</v>
      </c>
      <c r="M36" s="280"/>
    </row>
    <row r="37" spans="1:13" ht="25.5" hidden="1" customHeight="1" outlineLevel="1" x14ac:dyDescent="0.2">
      <c r="A37" s="181"/>
      <c r="B37" s="189"/>
      <c r="C37" s="192" t="s">
        <v>314</v>
      </c>
      <c r="D37" s="14"/>
      <c r="E37" s="392"/>
      <c r="F37" s="187"/>
      <c r="G37" s="187"/>
      <c r="H37" s="278">
        <f t="shared" si="16"/>
        <v>0</v>
      </c>
      <c r="I37" s="247">
        <f t="shared" si="17"/>
        <v>0</v>
      </c>
      <c r="J37" s="279">
        <v>0</v>
      </c>
      <c r="K37" s="247">
        <f t="shared" si="18"/>
        <v>0</v>
      </c>
      <c r="L37" s="247">
        <f t="shared" si="19"/>
        <v>0</v>
      </c>
      <c r="M37" s="280"/>
    </row>
    <row r="38" spans="1:13" collapsed="1" x14ac:dyDescent="0.2">
      <c r="A38" s="181"/>
      <c r="B38" s="527" t="s">
        <v>288</v>
      </c>
      <c r="C38" s="528"/>
      <c r="D38" s="194"/>
      <c r="E38" s="390"/>
      <c r="F38" s="195"/>
      <c r="G38" s="195"/>
      <c r="H38" s="195"/>
      <c r="I38" s="195"/>
      <c r="J38" s="195"/>
      <c r="K38" s="195"/>
      <c r="L38" s="196"/>
      <c r="M38" s="90"/>
    </row>
    <row r="39" spans="1:13" ht="25.5" customHeight="1" x14ac:dyDescent="0.2">
      <c r="A39" s="181"/>
      <c r="B39" s="189"/>
      <c r="C39" s="192" t="s">
        <v>289</v>
      </c>
      <c r="D39" s="18">
        <v>50000</v>
      </c>
      <c r="E39" s="392" t="s">
        <v>383</v>
      </c>
      <c r="F39" s="197">
        <v>0.5</v>
      </c>
      <c r="G39" s="197">
        <v>12</v>
      </c>
      <c r="H39" s="287">
        <f t="shared" ref="H39" si="20">ROUNDDOWN(F39*G39,2)</f>
        <v>6</v>
      </c>
      <c r="I39" s="248">
        <f>ROUNDDOWN($D39*$H39,2)</f>
        <v>300000</v>
      </c>
      <c r="J39" s="279">
        <v>0</v>
      </c>
      <c r="K39" s="247">
        <f>ROUNDDOWN($J39*$H39,0)</f>
        <v>0</v>
      </c>
      <c r="L39" s="248">
        <f>I39+K39</f>
        <v>300000</v>
      </c>
      <c r="M39" s="288"/>
    </row>
    <row r="40" spans="1:13" ht="13.5" customHeight="1" x14ac:dyDescent="0.2">
      <c r="A40" s="271" t="s">
        <v>290</v>
      </c>
      <c r="B40" s="272"/>
      <c r="C40" s="211"/>
      <c r="D40" s="272"/>
      <c r="E40" s="393" t="str">
        <f>予算詳細!L4</f>
        <v>USD</v>
      </c>
      <c r="F40" s="391"/>
      <c r="G40" s="289"/>
      <c r="H40" s="290"/>
      <c r="I40" s="492">
        <f t="shared" ref="I40:I42" si="21">SUMIF($E$26:$E$39,$E40,I$26:I$39)</f>
        <v>40988</v>
      </c>
      <c r="J40" s="240"/>
      <c r="K40" s="492">
        <f t="shared" ref="K40:L42" si="22">SUMIF($E$26:$E$39,$E40,K$26:K$39)</f>
        <v>0</v>
      </c>
      <c r="L40" s="492">
        <f t="shared" si="22"/>
        <v>40988</v>
      </c>
      <c r="M40" s="291"/>
    </row>
    <row r="41" spans="1:13" ht="13.5" customHeight="1" x14ac:dyDescent="0.2">
      <c r="A41" s="213"/>
      <c r="B41" s="214"/>
      <c r="C41" s="212"/>
      <c r="D41" s="239" t="s">
        <v>331</v>
      </c>
      <c r="E41" s="394" t="str">
        <f>予算詳細!L5</f>
        <v>MMK</v>
      </c>
      <c r="F41" s="239"/>
      <c r="G41" s="292"/>
      <c r="H41" s="292"/>
      <c r="I41" s="493">
        <f t="shared" si="21"/>
        <v>0</v>
      </c>
      <c r="J41" s="241"/>
      <c r="K41" s="493">
        <f t="shared" si="22"/>
        <v>0</v>
      </c>
      <c r="L41" s="493">
        <f t="shared" si="22"/>
        <v>0</v>
      </c>
      <c r="M41" s="293"/>
    </row>
    <row r="42" spans="1:13" ht="13.5" customHeight="1" x14ac:dyDescent="0.2">
      <c r="A42" s="213"/>
      <c r="B42" s="214"/>
      <c r="C42" s="212"/>
      <c r="D42" s="242" t="s">
        <v>332</v>
      </c>
      <c r="E42" s="395" t="str">
        <f>予算詳細!L6</f>
        <v>THB</v>
      </c>
      <c r="F42" s="242"/>
      <c r="G42" s="294"/>
      <c r="H42" s="294"/>
      <c r="I42" s="494">
        <f t="shared" si="21"/>
        <v>0</v>
      </c>
      <c r="J42" s="243"/>
      <c r="K42" s="494">
        <f t="shared" si="22"/>
        <v>0</v>
      </c>
      <c r="L42" s="494">
        <f t="shared" si="22"/>
        <v>0</v>
      </c>
      <c r="M42" s="293"/>
    </row>
    <row r="43" spans="1:13" ht="13.5" customHeight="1" x14ac:dyDescent="0.2">
      <c r="A43" s="213"/>
      <c r="B43" s="214"/>
      <c r="C43" s="212"/>
      <c r="D43" s="206"/>
      <c r="E43" s="441" t="s">
        <v>316</v>
      </c>
      <c r="F43" s="294">
        <f>SUM(F26,F28,F29,F31,F33,F39)</f>
        <v>7</v>
      </c>
      <c r="G43" s="242">
        <f t="shared" ref="G43:H43" si="23">SUM(G26:G39)</f>
        <v>72</v>
      </c>
      <c r="H43" s="242">
        <f t="shared" si="23"/>
        <v>83.990000000000009</v>
      </c>
      <c r="I43" s="283"/>
      <c r="J43" s="283"/>
      <c r="K43" s="283"/>
      <c r="L43" s="283"/>
      <c r="M43" s="284"/>
    </row>
    <row r="44" spans="1:13" x14ac:dyDescent="0.2">
      <c r="A44" s="523" t="s">
        <v>291</v>
      </c>
      <c r="B44" s="524"/>
      <c r="C44" s="524"/>
      <c r="D44" s="176"/>
      <c r="E44" s="177"/>
      <c r="F44" s="178"/>
      <c r="G44" s="178"/>
      <c r="H44" s="178"/>
      <c r="I44" s="178"/>
      <c r="J44" s="178"/>
      <c r="K44" s="178"/>
      <c r="L44" s="179"/>
      <c r="M44" s="285"/>
    </row>
    <row r="45" spans="1:13" ht="25.5" customHeight="1" x14ac:dyDescent="0.2">
      <c r="A45" s="181"/>
      <c r="B45" s="189"/>
      <c r="C45" s="184" t="s">
        <v>340</v>
      </c>
      <c r="D45" s="185">
        <v>390000</v>
      </c>
      <c r="E45" s="186" t="s">
        <v>3</v>
      </c>
      <c r="F45" s="187">
        <v>0.1</v>
      </c>
      <c r="G45" s="187">
        <v>3.67</v>
      </c>
      <c r="H45" s="278">
        <f t="shared" ref="H45:H48" si="24">ROUNDDOWN(F45*G45,2)</f>
        <v>0.36</v>
      </c>
      <c r="I45" s="247">
        <f t="shared" ref="I45:I48" si="25">ROUNDDOWN($D45*$H45,0)</f>
        <v>140400</v>
      </c>
      <c r="J45" s="279">
        <v>3000</v>
      </c>
      <c r="K45" s="247">
        <f t="shared" ref="K45:K48" si="26">ROUNDDOWN($J45*$H45,0)</f>
        <v>1080</v>
      </c>
      <c r="L45" s="247">
        <f>I45+K45</f>
        <v>141480</v>
      </c>
      <c r="M45" s="280"/>
    </row>
    <row r="46" spans="1:13" ht="25.5" customHeight="1" x14ac:dyDescent="0.2">
      <c r="A46" s="181"/>
      <c r="B46" s="189"/>
      <c r="C46" s="184" t="s">
        <v>340</v>
      </c>
      <c r="D46" s="185">
        <v>395000</v>
      </c>
      <c r="E46" s="186" t="s">
        <v>3</v>
      </c>
      <c r="F46" s="187">
        <v>0.1</v>
      </c>
      <c r="G46" s="187">
        <v>8.33</v>
      </c>
      <c r="H46" s="278">
        <f t="shared" si="24"/>
        <v>0.83</v>
      </c>
      <c r="I46" s="247">
        <f t="shared" si="25"/>
        <v>327850</v>
      </c>
      <c r="J46" s="279">
        <v>8000</v>
      </c>
      <c r="K46" s="247">
        <f t="shared" si="26"/>
        <v>6640</v>
      </c>
      <c r="L46" s="247">
        <f>I46+K46</f>
        <v>334490</v>
      </c>
      <c r="M46" s="280" t="s">
        <v>346</v>
      </c>
    </row>
    <row r="47" spans="1:13" ht="25.5" customHeight="1" x14ac:dyDescent="0.2">
      <c r="A47" s="181"/>
      <c r="B47" s="189"/>
      <c r="C47" s="184" t="s">
        <v>341</v>
      </c>
      <c r="D47" s="185">
        <v>290000</v>
      </c>
      <c r="E47" s="186" t="s">
        <v>3</v>
      </c>
      <c r="F47" s="187">
        <v>0.5</v>
      </c>
      <c r="G47" s="187">
        <v>3.67</v>
      </c>
      <c r="H47" s="278">
        <f t="shared" si="24"/>
        <v>1.83</v>
      </c>
      <c r="I47" s="247">
        <f t="shared" si="25"/>
        <v>530700</v>
      </c>
      <c r="J47" s="279">
        <v>0</v>
      </c>
      <c r="K47" s="247">
        <f t="shared" si="26"/>
        <v>0</v>
      </c>
      <c r="L47" s="247">
        <f>I47+K47</f>
        <v>530700</v>
      </c>
      <c r="M47" s="280"/>
    </row>
    <row r="48" spans="1:13" ht="25.5" customHeight="1" x14ac:dyDescent="0.2">
      <c r="A48" s="181"/>
      <c r="B48" s="189"/>
      <c r="C48" s="184" t="s">
        <v>341</v>
      </c>
      <c r="D48" s="185">
        <v>300000</v>
      </c>
      <c r="E48" s="186" t="s">
        <v>3</v>
      </c>
      <c r="F48" s="187">
        <v>0.5</v>
      </c>
      <c r="G48" s="187">
        <v>8.33</v>
      </c>
      <c r="H48" s="278">
        <f t="shared" si="24"/>
        <v>4.16</v>
      </c>
      <c r="I48" s="247">
        <f t="shared" si="25"/>
        <v>1248000</v>
      </c>
      <c r="J48" s="279">
        <v>0</v>
      </c>
      <c r="K48" s="247">
        <f t="shared" si="26"/>
        <v>0</v>
      </c>
      <c r="L48" s="247">
        <f>I48+K48</f>
        <v>1248000</v>
      </c>
      <c r="M48" s="280" t="s">
        <v>346</v>
      </c>
    </row>
    <row r="49" spans="1:13" x14ac:dyDescent="0.2">
      <c r="A49" s="213" t="s">
        <v>292</v>
      </c>
      <c r="B49" s="214"/>
      <c r="C49" s="212"/>
      <c r="D49" s="242"/>
      <c r="E49" s="395" t="str">
        <f>E45</f>
        <v>日本円</v>
      </c>
      <c r="F49" s="242"/>
      <c r="G49" s="294"/>
      <c r="H49" s="294"/>
      <c r="I49" s="243">
        <f>SUM(I45:I48)</f>
        <v>2246950</v>
      </c>
      <c r="J49" s="243"/>
      <c r="K49" s="243">
        <f>SUM(K45:K48)</f>
        <v>7720</v>
      </c>
      <c r="L49" s="243">
        <f>I49+K49</f>
        <v>2254670</v>
      </c>
      <c r="M49" s="300"/>
    </row>
    <row r="50" spans="1:13" x14ac:dyDescent="0.2">
      <c r="A50" s="213"/>
      <c r="B50" s="214"/>
      <c r="C50" s="212"/>
      <c r="D50" s="206"/>
      <c r="E50" s="395" t="s">
        <v>316</v>
      </c>
      <c r="F50" s="294">
        <f>SUM(F45,F47)</f>
        <v>0.6</v>
      </c>
      <c r="G50" s="242">
        <f t="shared" ref="G50:H50" si="27">SUM(G45:G48)</f>
        <v>24</v>
      </c>
      <c r="H50" s="242">
        <f t="shared" si="27"/>
        <v>7.18</v>
      </c>
      <c r="I50" s="283"/>
      <c r="J50" s="283"/>
      <c r="K50" s="283"/>
      <c r="L50" s="283"/>
      <c r="M50" s="301"/>
    </row>
    <row r="51" spans="1:13" x14ac:dyDescent="0.2">
      <c r="A51" s="523" t="s">
        <v>293</v>
      </c>
      <c r="B51" s="524"/>
      <c r="C51" s="524"/>
      <c r="D51" s="176"/>
      <c r="E51" s="177"/>
      <c r="F51" s="178"/>
      <c r="G51" s="178"/>
      <c r="H51" s="178"/>
      <c r="I51" s="178"/>
      <c r="J51" s="178"/>
      <c r="K51" s="178"/>
      <c r="L51" s="179"/>
      <c r="M51" s="285"/>
    </row>
    <row r="52" spans="1:13" ht="25.5" customHeight="1" x14ac:dyDescent="0.2">
      <c r="A52" s="198"/>
      <c r="B52" s="191"/>
      <c r="C52" s="184" t="s">
        <v>342</v>
      </c>
      <c r="D52" s="185">
        <v>200000</v>
      </c>
      <c r="E52" s="186" t="s">
        <v>3</v>
      </c>
      <c r="F52" s="187">
        <v>0.1</v>
      </c>
      <c r="G52" s="187">
        <v>3.67</v>
      </c>
      <c r="H52" s="278">
        <f t="shared" ref="H52:H53" si="28">ROUNDDOWN(F52*G52,2)</f>
        <v>0.36</v>
      </c>
      <c r="I52" s="247">
        <f t="shared" ref="I52:I53" si="29">ROUNDDOWN($D52*$H52,0)</f>
        <v>72000</v>
      </c>
      <c r="J52" s="279">
        <v>0</v>
      </c>
      <c r="K52" s="247">
        <f t="shared" ref="K52:K53" si="30">ROUNDDOWN($J52*$H52,0)</f>
        <v>0</v>
      </c>
      <c r="L52" s="247">
        <f>I52+K52</f>
        <v>72000</v>
      </c>
      <c r="M52" s="280"/>
    </row>
    <row r="53" spans="1:13" ht="25.5" customHeight="1" x14ac:dyDescent="0.2">
      <c r="A53" s="198"/>
      <c r="B53" s="191"/>
      <c r="C53" s="184" t="s">
        <v>342</v>
      </c>
      <c r="D53" s="185">
        <v>205000</v>
      </c>
      <c r="E53" s="186" t="s">
        <v>3</v>
      </c>
      <c r="F53" s="187">
        <v>0.1</v>
      </c>
      <c r="G53" s="187">
        <v>8.33</v>
      </c>
      <c r="H53" s="278">
        <f t="shared" si="28"/>
        <v>0.83</v>
      </c>
      <c r="I53" s="247">
        <f t="shared" si="29"/>
        <v>170150</v>
      </c>
      <c r="J53" s="279">
        <v>0</v>
      </c>
      <c r="K53" s="247">
        <f t="shared" si="30"/>
        <v>0</v>
      </c>
      <c r="L53" s="247">
        <f>I53+K53</f>
        <v>170150</v>
      </c>
      <c r="M53" s="280" t="s">
        <v>346</v>
      </c>
    </row>
    <row r="54" spans="1:13" x14ac:dyDescent="0.2">
      <c r="A54" s="213" t="s">
        <v>294</v>
      </c>
      <c r="B54" s="214"/>
      <c r="C54" s="212"/>
      <c r="D54" s="242"/>
      <c r="E54" s="395" t="str">
        <f>E52</f>
        <v>日本円</v>
      </c>
      <c r="F54" s="242"/>
      <c r="G54" s="294"/>
      <c r="H54" s="294"/>
      <c r="I54" s="243">
        <f>SUM(I52:I53)</f>
        <v>242150</v>
      </c>
      <c r="J54" s="243"/>
      <c r="K54" s="243">
        <f>SUM(K52:K53)</f>
        <v>0</v>
      </c>
      <c r="L54" s="243">
        <f>I54+K54</f>
        <v>242150</v>
      </c>
      <c r="M54" s="300"/>
    </row>
    <row r="55" spans="1:13" x14ac:dyDescent="0.2">
      <c r="A55" s="213"/>
      <c r="B55" s="214"/>
      <c r="C55" s="212"/>
      <c r="D55" s="206"/>
      <c r="E55" s="395" t="s">
        <v>316</v>
      </c>
      <c r="F55" s="294">
        <f>SUM(F52)</f>
        <v>0.1</v>
      </c>
      <c r="G55" s="242">
        <f t="shared" ref="G55:H55" si="31">SUM(G52:G53)</f>
        <v>12</v>
      </c>
      <c r="H55" s="242">
        <f t="shared" si="31"/>
        <v>1.19</v>
      </c>
      <c r="I55" s="283"/>
      <c r="J55" s="283"/>
      <c r="K55" s="283"/>
      <c r="L55" s="283"/>
      <c r="M55" s="301"/>
    </row>
    <row r="56" spans="1:13" ht="7.5" customHeight="1" x14ac:dyDescent="0.2">
      <c r="A56" s="199"/>
      <c r="B56" s="200"/>
      <c r="C56" s="200"/>
      <c r="D56" s="200"/>
      <c r="E56" s="200"/>
      <c r="F56" s="201"/>
      <c r="G56" s="201"/>
      <c r="H56" s="201"/>
      <c r="I56" s="202"/>
      <c r="J56" s="202"/>
      <c r="K56" s="202"/>
      <c r="L56" s="202"/>
      <c r="M56" s="203"/>
    </row>
    <row r="57" spans="1:13" x14ac:dyDescent="0.2">
      <c r="A57" s="271" t="s">
        <v>295</v>
      </c>
      <c r="B57" s="272"/>
      <c r="C57" s="272"/>
      <c r="D57" s="272"/>
      <c r="E57" s="398" t="s">
        <v>336</v>
      </c>
      <c r="F57" s="244"/>
      <c r="G57" s="295"/>
      <c r="H57" s="295"/>
      <c r="I57" s="244">
        <f>I21+I49+I54</f>
        <v>7222340</v>
      </c>
      <c r="J57" s="244"/>
      <c r="K57" s="244">
        <f>K21+K49+K54</f>
        <v>127870</v>
      </c>
      <c r="L57" s="244">
        <f>I57+K57</f>
        <v>7350210</v>
      </c>
      <c r="M57" s="204"/>
    </row>
    <row r="58" spans="1:13" x14ac:dyDescent="0.2">
      <c r="A58" s="213"/>
      <c r="B58" s="214"/>
      <c r="C58" s="214"/>
      <c r="D58" s="214"/>
      <c r="E58" s="399" t="s">
        <v>6</v>
      </c>
      <c r="F58" s="265"/>
      <c r="G58" s="296"/>
      <c r="H58" s="296"/>
      <c r="I58" s="296">
        <f>I22+I40</f>
        <v>47468</v>
      </c>
      <c r="J58" s="265"/>
      <c r="K58" s="265">
        <f>K22+K40</f>
        <v>0</v>
      </c>
      <c r="L58" s="296">
        <f>I58+K58</f>
        <v>47468</v>
      </c>
      <c r="M58" s="238"/>
    </row>
    <row r="59" spans="1:13" x14ac:dyDescent="0.2">
      <c r="A59" s="213"/>
      <c r="B59" s="214"/>
      <c r="C59" s="214"/>
      <c r="D59" s="239" t="s">
        <v>331</v>
      </c>
      <c r="E59" s="399" t="str">
        <f>E41</f>
        <v>MMK</v>
      </c>
      <c r="F59" s="239"/>
      <c r="G59" s="297"/>
      <c r="H59" s="297"/>
      <c r="I59" s="245">
        <f>I41</f>
        <v>0</v>
      </c>
      <c r="J59" s="245"/>
      <c r="K59" s="245">
        <f>K41</f>
        <v>0</v>
      </c>
      <c r="L59" s="245">
        <f>I59+K59</f>
        <v>0</v>
      </c>
      <c r="M59" s="238"/>
    </row>
    <row r="60" spans="1:13" ht="13.5" customHeight="1" x14ac:dyDescent="0.2">
      <c r="A60" s="213"/>
      <c r="B60" s="214"/>
      <c r="C60" s="214"/>
      <c r="D60" s="242" t="s">
        <v>332</v>
      </c>
      <c r="E60" s="395" t="str">
        <f>E42</f>
        <v>THB</v>
      </c>
      <c r="F60" s="242"/>
      <c r="G60" s="298"/>
      <c r="H60" s="298"/>
      <c r="I60" s="246">
        <f>I42</f>
        <v>0</v>
      </c>
      <c r="J60" s="246"/>
      <c r="K60" s="246">
        <f>K42</f>
        <v>0</v>
      </c>
      <c r="L60" s="246">
        <f>I60+K60</f>
        <v>0</v>
      </c>
      <c r="M60" s="238"/>
    </row>
    <row r="61" spans="1:13" ht="13.5" customHeight="1" x14ac:dyDescent="0.2">
      <c r="A61" s="205"/>
      <c r="B61" s="206"/>
      <c r="C61" s="206"/>
      <c r="D61" s="242"/>
      <c r="E61" s="299" t="s">
        <v>317</v>
      </c>
      <c r="F61" s="294">
        <f>F23+F43+F50+F55</f>
        <v>9.5</v>
      </c>
      <c r="G61" s="242">
        <f t="shared" ref="G61:H61" si="32">G23+G43+G50+G55</f>
        <v>180</v>
      </c>
      <c r="H61" s="242">
        <f t="shared" si="32"/>
        <v>135.54</v>
      </c>
      <c r="I61" s="246"/>
      <c r="J61" s="246"/>
      <c r="K61" s="246"/>
      <c r="L61" s="246"/>
      <c r="M61" s="207"/>
    </row>
    <row r="62" spans="1:13" ht="13.5" customHeight="1" x14ac:dyDescent="0.2">
      <c r="A62" s="525"/>
      <c r="B62" s="526"/>
      <c r="C62" s="526"/>
      <c r="D62" s="526"/>
      <c r="E62" s="526"/>
      <c r="F62" s="526"/>
      <c r="G62" s="526"/>
      <c r="H62" s="526"/>
      <c r="I62" s="526"/>
      <c r="J62" s="526"/>
      <c r="K62" s="526"/>
      <c r="L62" s="526"/>
      <c r="M62" s="526"/>
    </row>
  </sheetData>
  <dataConsolidate/>
  <mergeCells count="19">
    <mergeCell ref="A1:L1"/>
    <mergeCell ref="B11:C11"/>
    <mergeCell ref="A24:C24"/>
    <mergeCell ref="B25:C25"/>
    <mergeCell ref="B30:C30"/>
    <mergeCell ref="A8:C9"/>
    <mergeCell ref="D8:I8"/>
    <mergeCell ref="J8:K8"/>
    <mergeCell ref="A10:C10"/>
    <mergeCell ref="A2:M2"/>
    <mergeCell ref="A3:M3"/>
    <mergeCell ref="A4:M4"/>
    <mergeCell ref="A5:M5"/>
    <mergeCell ref="A6:M6"/>
    <mergeCell ref="M8:M9"/>
    <mergeCell ref="A44:C44"/>
    <mergeCell ref="A51:C51"/>
    <mergeCell ref="A62:M62"/>
    <mergeCell ref="B38:C38"/>
  </mergeCells>
  <phoneticPr fontId="8"/>
  <dataValidations count="1">
    <dataValidation type="list" allowBlank="1" showInputMessage="1" showErrorMessage="1" sqref="E54 E49 E35:E37">
      <formula1>#REF!</formula1>
    </dataValidation>
  </dataValidations>
  <pageMargins left="0.59055118110236227" right="0.51181102362204722" top="0.74803149606299213" bottom="0.35433070866141736" header="0.31496062992125984" footer="0.31496062992125984"/>
  <pageSetup paperSize="9" scale="68"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予算詳細!$L$4:$L$7</xm:f>
          </x14:formula1>
          <xm:sqref>E12:E20 E21 E22 E26:E29 E31:E34 E39 E45:E48 E52:E53 E57 E58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108"/>
  <sheetViews>
    <sheetView zoomScaleNormal="100" workbookViewId="0">
      <pane ySplit="4" topLeftCell="A5" activePane="bottomLeft" state="frozen"/>
      <selection pane="bottomLeft"/>
    </sheetView>
  </sheetViews>
  <sheetFormatPr defaultColWidth="8.90625" defaultRowHeight="13" outlineLevelRow="1" outlineLevelCol="1" x14ac:dyDescent="0.2"/>
  <cols>
    <col min="1" max="3" width="5.08984375" customWidth="1"/>
    <col min="4" max="4" width="15.08984375" customWidth="1"/>
    <col min="6" max="6" width="13.90625" style="376" bestFit="1" customWidth="1"/>
    <col min="7" max="7" width="5.08984375" customWidth="1"/>
    <col min="8" max="8" width="5.453125" style="10" customWidth="1"/>
    <col min="9" max="9" width="8.36328125" customWidth="1" outlineLevel="1"/>
    <col min="10" max="10" width="4.453125" style="10" customWidth="1" outlineLevel="1"/>
    <col min="11" max="11" width="5.08984375" customWidth="1" outlineLevel="1"/>
    <col min="12" max="12" width="5.453125" style="10" customWidth="1" outlineLevel="1"/>
    <col min="13" max="13" width="5.90625" customWidth="1" outlineLevel="1"/>
    <col min="14" max="14" width="5.36328125" style="10" customWidth="1" outlineLevel="1"/>
    <col min="15" max="16" width="12.453125" style="376" bestFit="1" customWidth="1"/>
    <col min="17" max="17" width="9.08984375" style="376" bestFit="1" customWidth="1"/>
    <col min="18" max="18" width="14.6328125" customWidth="1"/>
    <col min="19" max="19" width="11.90625" bestFit="1" customWidth="1"/>
    <col min="20" max="20" width="12.08984375" bestFit="1" customWidth="1"/>
    <col min="21" max="21" width="11.08984375" bestFit="1" customWidth="1"/>
  </cols>
  <sheetData>
    <row r="1" spans="1:21" x14ac:dyDescent="0.2">
      <c r="B1" s="252"/>
      <c r="C1" s="43" t="s">
        <v>296</v>
      </c>
    </row>
    <row r="2" spans="1:21" x14ac:dyDescent="0.2">
      <c r="A2" s="169" t="s">
        <v>442</v>
      </c>
    </row>
    <row r="3" spans="1:21" x14ac:dyDescent="0.2">
      <c r="C3" t="s">
        <v>443</v>
      </c>
    </row>
    <row r="4" spans="1:21" s="10" customFormat="1" ht="13.5" thickBot="1" x14ac:dyDescent="0.25">
      <c r="A4" s="146" t="s">
        <v>263</v>
      </c>
      <c r="B4" s="540" t="s">
        <v>264</v>
      </c>
      <c r="C4" s="541"/>
      <c r="D4" s="542"/>
      <c r="E4" s="146" t="s">
        <v>265</v>
      </c>
      <c r="F4" s="377" t="s">
        <v>266</v>
      </c>
      <c r="G4" s="146" t="s">
        <v>267</v>
      </c>
      <c r="H4" s="146" t="s">
        <v>268</v>
      </c>
      <c r="I4" s="146" t="s">
        <v>267</v>
      </c>
      <c r="J4" s="146" t="s">
        <v>268</v>
      </c>
      <c r="K4" s="146" t="s">
        <v>267</v>
      </c>
      <c r="L4" s="146" t="s">
        <v>268</v>
      </c>
      <c r="M4" s="146" t="s">
        <v>267</v>
      </c>
      <c r="N4" s="146" t="s">
        <v>268</v>
      </c>
      <c r="O4" s="377" t="s">
        <v>273</v>
      </c>
      <c r="P4" s="377" t="s">
        <v>271</v>
      </c>
      <c r="Q4" s="377" t="s">
        <v>272</v>
      </c>
      <c r="R4" s="146" t="s">
        <v>269</v>
      </c>
      <c r="S4" s="146" t="s">
        <v>335</v>
      </c>
      <c r="T4" s="163" t="s">
        <v>333</v>
      </c>
      <c r="U4" s="163" t="s">
        <v>274</v>
      </c>
    </row>
    <row r="5" spans="1:21" ht="13.5" thickTop="1" x14ac:dyDescent="0.2">
      <c r="A5" s="166">
        <v>1</v>
      </c>
      <c r="B5" s="310"/>
      <c r="C5" s="311"/>
      <c r="D5" s="312"/>
      <c r="E5" s="166" t="s">
        <v>6</v>
      </c>
      <c r="F5" s="378">
        <v>35000</v>
      </c>
      <c r="G5" s="167">
        <v>2</v>
      </c>
      <c r="H5" s="303" t="s">
        <v>378</v>
      </c>
      <c r="I5" s="167"/>
      <c r="J5" s="303"/>
      <c r="K5" s="167"/>
      <c r="L5" s="273"/>
      <c r="M5" s="166"/>
      <c r="N5" s="273"/>
      <c r="O5" s="379">
        <f>ROUNDDOWN(PRODUCT(F5,G5,I5,K5,M5),2)</f>
        <v>70000</v>
      </c>
      <c r="P5" s="380">
        <f>O5-Q5</f>
        <v>70000</v>
      </c>
      <c r="Q5" s="381">
        <v>0</v>
      </c>
      <c r="R5" s="168"/>
      <c r="S5" s="166"/>
      <c r="T5" s="164" t="str">
        <f>IF(U5&gt;49999,"3者見積必要","")</f>
        <v>3者見積必要</v>
      </c>
      <c r="U5" s="165">
        <f>IF(E5=予算詳細!$L$4,F5*予算詳細!$N$4,IF(E5=予算詳細!$L$5,F5*予算詳細!$N$5,IF(E5=予算詳細!$L$6,F5*予算詳細!$N$6,F5)))</f>
        <v>3850000</v>
      </c>
    </row>
    <row r="6" spans="1:21" x14ac:dyDescent="0.2">
      <c r="A6" s="166">
        <v>2</v>
      </c>
      <c r="B6" s="266"/>
      <c r="C6" s="267"/>
      <c r="D6" s="268"/>
      <c r="E6" s="166" t="s">
        <v>224</v>
      </c>
      <c r="F6" s="378">
        <v>20000</v>
      </c>
      <c r="G6" s="167">
        <v>5</v>
      </c>
      <c r="H6" s="303" t="s">
        <v>322</v>
      </c>
      <c r="I6" s="167"/>
      <c r="J6" s="303"/>
      <c r="K6" s="167"/>
      <c r="L6" s="273"/>
      <c r="M6" s="166"/>
      <c r="N6" s="273"/>
      <c r="O6" s="379">
        <f t="shared" ref="O6:O69" si="0">ROUNDDOWN(PRODUCT(F6,G6,I6,K6,M6),2)</f>
        <v>100000</v>
      </c>
      <c r="P6" s="380">
        <f t="shared" ref="P6:P69" si="1">O6-Q6</f>
        <v>100000</v>
      </c>
      <c r="Q6" s="381">
        <v>0</v>
      </c>
      <c r="R6" s="168"/>
      <c r="S6" s="166"/>
      <c r="T6" s="164" t="str">
        <f t="shared" ref="T6:T69" si="2">IF(U6&gt;49999,"3者見積必要","")</f>
        <v>3者見積必要</v>
      </c>
      <c r="U6" s="165">
        <f>IF(E6=予算詳細!$L$4,F6*予算詳細!$N$4,IF(E6=予算詳細!$L$5,F6*予算詳細!$N$5,IF(E6=予算詳細!$L$6,F6*予算詳細!$N$6,F6)))</f>
        <v>60000</v>
      </c>
    </row>
    <row r="7" spans="1:21" x14ac:dyDescent="0.2">
      <c r="A7" s="166">
        <v>3</v>
      </c>
      <c r="B7" s="266"/>
      <c r="C7" s="267"/>
      <c r="D7" s="268"/>
      <c r="E7" s="166" t="s">
        <v>154</v>
      </c>
      <c r="F7" s="378">
        <v>300000</v>
      </c>
      <c r="G7" s="167">
        <v>10</v>
      </c>
      <c r="H7" s="303" t="s">
        <v>322</v>
      </c>
      <c r="I7" s="167"/>
      <c r="J7" s="303"/>
      <c r="K7" s="167"/>
      <c r="L7" s="273"/>
      <c r="M7" s="166"/>
      <c r="N7" s="273"/>
      <c r="O7" s="379">
        <f t="shared" si="0"/>
        <v>3000000</v>
      </c>
      <c r="P7" s="380">
        <f t="shared" si="1"/>
        <v>3000000</v>
      </c>
      <c r="Q7" s="381">
        <v>0</v>
      </c>
      <c r="R7" s="168"/>
      <c r="S7" s="166"/>
      <c r="T7" s="164" t="str">
        <f t="shared" si="2"/>
        <v/>
      </c>
      <c r="U7" s="165">
        <f>IF(E7=予算詳細!$L$4,F7*予算詳細!$N$4,IF(E7=予算詳細!$L$5,F7*予算詳細!$N$5,IF(E7=予算詳細!$L$6,F7*予算詳細!$N$6,F7)))</f>
        <v>24000</v>
      </c>
    </row>
    <row r="8" spans="1:21" x14ac:dyDescent="0.2">
      <c r="A8" s="166">
        <v>4</v>
      </c>
      <c r="B8" s="266"/>
      <c r="C8" s="267"/>
      <c r="D8" s="268"/>
      <c r="E8" s="166" t="s">
        <v>3</v>
      </c>
      <c r="F8" s="378">
        <v>45000</v>
      </c>
      <c r="G8" s="167">
        <v>2</v>
      </c>
      <c r="H8" s="303" t="s">
        <v>379</v>
      </c>
      <c r="I8" s="167"/>
      <c r="J8" s="303"/>
      <c r="K8" s="167"/>
      <c r="L8" s="273"/>
      <c r="M8" s="166"/>
      <c r="N8" s="273"/>
      <c r="O8" s="379">
        <f t="shared" si="0"/>
        <v>90000</v>
      </c>
      <c r="P8" s="380">
        <f t="shared" si="1"/>
        <v>90000</v>
      </c>
      <c r="Q8" s="381">
        <v>0</v>
      </c>
      <c r="R8" s="168"/>
      <c r="S8" s="166"/>
      <c r="T8" s="164" t="str">
        <f t="shared" si="2"/>
        <v/>
      </c>
      <c r="U8" s="165">
        <f>IF(E8=予算詳細!$L$4,F8*予算詳細!$N$4,IF(E8=予算詳細!$L$5,F8*予算詳細!$N$5,IF(E8=予算詳細!$L$6,F8*予算詳細!$N$6,F8)))</f>
        <v>45000</v>
      </c>
    </row>
    <row r="9" spans="1:21" x14ac:dyDescent="0.2">
      <c r="A9" s="166">
        <v>5</v>
      </c>
      <c r="B9" s="266"/>
      <c r="C9" s="267"/>
      <c r="D9" s="268"/>
      <c r="E9" s="166" t="s">
        <v>6</v>
      </c>
      <c r="F9" s="378">
        <v>5000</v>
      </c>
      <c r="G9" s="167">
        <v>5</v>
      </c>
      <c r="H9" s="303"/>
      <c r="I9" s="167"/>
      <c r="J9" s="303"/>
      <c r="K9" s="167"/>
      <c r="L9" s="273"/>
      <c r="M9" s="166"/>
      <c r="N9" s="273"/>
      <c r="O9" s="379">
        <f t="shared" si="0"/>
        <v>25000</v>
      </c>
      <c r="P9" s="380">
        <f t="shared" si="1"/>
        <v>25000</v>
      </c>
      <c r="Q9" s="381">
        <v>0</v>
      </c>
      <c r="R9" s="168"/>
      <c r="S9" s="166"/>
      <c r="T9" s="164" t="str">
        <f t="shared" si="2"/>
        <v>3者見積必要</v>
      </c>
      <c r="U9" s="165">
        <f>IF(E9=予算詳細!$L$4,F9*予算詳細!$N$4,IF(E9=予算詳細!$L$5,F9*予算詳細!$N$5,IF(E9=予算詳細!$L$6,F9*予算詳細!$N$6,F9)))</f>
        <v>550000</v>
      </c>
    </row>
    <row r="10" spans="1:21" x14ac:dyDescent="0.2">
      <c r="A10" s="166">
        <v>6</v>
      </c>
      <c r="B10" s="266"/>
      <c r="C10" s="267"/>
      <c r="D10" s="268"/>
      <c r="E10" s="166"/>
      <c r="F10" s="378"/>
      <c r="G10" s="167"/>
      <c r="H10" s="303"/>
      <c r="I10" s="167"/>
      <c r="J10" s="303"/>
      <c r="K10" s="167"/>
      <c r="L10" s="273"/>
      <c r="M10" s="166"/>
      <c r="N10" s="273"/>
      <c r="O10" s="379">
        <f t="shared" si="0"/>
        <v>0</v>
      </c>
      <c r="P10" s="380">
        <f t="shared" si="1"/>
        <v>0</v>
      </c>
      <c r="Q10" s="381">
        <v>0</v>
      </c>
      <c r="R10" s="168"/>
      <c r="S10" s="166"/>
      <c r="T10" s="164" t="str">
        <f t="shared" si="2"/>
        <v/>
      </c>
      <c r="U10" s="165">
        <f>IF(E10=予算詳細!$L$4,F10*予算詳細!$N$4,IF(E10=予算詳細!$L$5,F10*予算詳細!$N$5,IF(E10=予算詳細!$L$6,F10*予算詳細!$N$6,F10)))</f>
        <v>0</v>
      </c>
    </row>
    <row r="11" spans="1:21" x14ac:dyDescent="0.2">
      <c r="A11" s="166">
        <v>7</v>
      </c>
      <c r="B11" s="266"/>
      <c r="C11" s="267"/>
      <c r="D11" s="268"/>
      <c r="E11" s="166"/>
      <c r="F11" s="378"/>
      <c r="G11" s="167"/>
      <c r="H11" s="303"/>
      <c r="I11" s="167"/>
      <c r="J11" s="303"/>
      <c r="K11" s="167"/>
      <c r="L11" s="273"/>
      <c r="M11" s="166"/>
      <c r="N11" s="273"/>
      <c r="O11" s="379">
        <f t="shared" si="0"/>
        <v>0</v>
      </c>
      <c r="P11" s="380">
        <f t="shared" si="1"/>
        <v>0</v>
      </c>
      <c r="Q11" s="381">
        <v>0</v>
      </c>
      <c r="R11" s="168"/>
      <c r="S11" s="166"/>
      <c r="T11" s="164" t="str">
        <f t="shared" si="2"/>
        <v/>
      </c>
      <c r="U11" s="165">
        <f>IF(E11=予算詳細!$L$4,F11*予算詳細!$N$4,IF(E11=予算詳細!$L$5,F11*予算詳細!$N$5,IF(E11=予算詳細!$L$6,F11*予算詳細!$N$6,F11)))</f>
        <v>0</v>
      </c>
    </row>
    <row r="12" spans="1:21" x14ac:dyDescent="0.2">
      <c r="A12" s="166">
        <v>8</v>
      </c>
      <c r="B12" s="266"/>
      <c r="C12" s="267"/>
      <c r="D12" s="268"/>
      <c r="E12" s="166"/>
      <c r="F12" s="378"/>
      <c r="G12" s="167"/>
      <c r="H12" s="303"/>
      <c r="I12" s="167"/>
      <c r="J12" s="303"/>
      <c r="K12" s="167"/>
      <c r="L12" s="273"/>
      <c r="M12" s="166"/>
      <c r="N12" s="273"/>
      <c r="O12" s="379">
        <f t="shared" si="0"/>
        <v>0</v>
      </c>
      <c r="P12" s="380">
        <f t="shared" si="1"/>
        <v>0</v>
      </c>
      <c r="Q12" s="381">
        <v>0</v>
      </c>
      <c r="R12" s="168"/>
      <c r="S12" s="166"/>
      <c r="T12" s="164" t="str">
        <f t="shared" si="2"/>
        <v/>
      </c>
      <c r="U12" s="165">
        <f>IF(E12=予算詳細!$L$4,F12*予算詳細!$N$4,IF(E12=予算詳細!$L$5,F12*予算詳細!$N$5,IF(E12=予算詳細!$L$6,F12*予算詳細!$N$6,F12)))</f>
        <v>0</v>
      </c>
    </row>
    <row r="13" spans="1:21" x14ac:dyDescent="0.2">
      <c r="A13" s="166">
        <v>9</v>
      </c>
      <c r="B13" s="266"/>
      <c r="C13" s="267"/>
      <c r="D13" s="268"/>
      <c r="E13" s="166"/>
      <c r="F13" s="378"/>
      <c r="G13" s="167"/>
      <c r="H13" s="303"/>
      <c r="I13" s="167"/>
      <c r="J13" s="303"/>
      <c r="K13" s="167"/>
      <c r="L13" s="273"/>
      <c r="M13" s="166"/>
      <c r="N13" s="273"/>
      <c r="O13" s="379">
        <f t="shared" si="0"/>
        <v>0</v>
      </c>
      <c r="P13" s="380">
        <f t="shared" si="1"/>
        <v>0</v>
      </c>
      <c r="Q13" s="381">
        <v>0</v>
      </c>
      <c r="R13" s="168"/>
      <c r="S13" s="166"/>
      <c r="T13" s="164" t="str">
        <f t="shared" si="2"/>
        <v/>
      </c>
      <c r="U13" s="165">
        <f>IF(E13=予算詳細!$L$4,F13*予算詳細!$N$4,IF(E13=予算詳細!$L$5,F13*予算詳細!$N$5,IF(E13=予算詳細!$L$6,F13*予算詳細!$N$6,F13)))</f>
        <v>0</v>
      </c>
    </row>
    <row r="14" spans="1:21" x14ac:dyDescent="0.2">
      <c r="A14" s="166">
        <v>10</v>
      </c>
      <c r="B14" s="266"/>
      <c r="C14" s="267"/>
      <c r="D14" s="268"/>
      <c r="E14" s="166"/>
      <c r="F14" s="378"/>
      <c r="G14" s="167"/>
      <c r="H14" s="303"/>
      <c r="I14" s="167"/>
      <c r="J14" s="303"/>
      <c r="K14" s="167"/>
      <c r="L14" s="273"/>
      <c r="M14" s="166"/>
      <c r="N14" s="273"/>
      <c r="O14" s="379">
        <f t="shared" si="0"/>
        <v>0</v>
      </c>
      <c r="P14" s="380">
        <f t="shared" si="1"/>
        <v>0</v>
      </c>
      <c r="Q14" s="381">
        <v>0</v>
      </c>
      <c r="R14" s="168"/>
      <c r="S14" s="166"/>
      <c r="T14" s="164" t="str">
        <f t="shared" si="2"/>
        <v/>
      </c>
      <c r="U14" s="165">
        <f>IF(E14=予算詳細!$L$4,F14*予算詳細!$N$4,IF(E14=予算詳細!$L$5,F14*予算詳細!$N$5,IF(E14=予算詳細!$L$6,F14*予算詳細!$N$6,F14)))</f>
        <v>0</v>
      </c>
    </row>
    <row r="15" spans="1:21" x14ac:dyDescent="0.2">
      <c r="A15" s="166">
        <v>11</v>
      </c>
      <c r="B15" s="266"/>
      <c r="C15" s="267"/>
      <c r="D15" s="268"/>
      <c r="E15" s="166"/>
      <c r="F15" s="378"/>
      <c r="G15" s="167"/>
      <c r="H15" s="303"/>
      <c r="I15" s="167"/>
      <c r="J15" s="303"/>
      <c r="K15" s="167"/>
      <c r="L15" s="273"/>
      <c r="M15" s="166"/>
      <c r="N15" s="273"/>
      <c r="O15" s="379">
        <f t="shared" si="0"/>
        <v>0</v>
      </c>
      <c r="P15" s="380">
        <f t="shared" si="1"/>
        <v>0</v>
      </c>
      <c r="Q15" s="381">
        <v>0</v>
      </c>
      <c r="R15" s="168"/>
      <c r="S15" s="166"/>
      <c r="T15" s="164" t="str">
        <f t="shared" si="2"/>
        <v/>
      </c>
      <c r="U15" s="165">
        <f>IF(E15=予算詳細!$L$4,F15*予算詳細!$N$4,IF(E15=予算詳細!$L$5,F15*予算詳細!$N$5,IF(E15=予算詳細!$L$6,F15*予算詳細!$N$6,F15)))</f>
        <v>0</v>
      </c>
    </row>
    <row r="16" spans="1:21" x14ac:dyDescent="0.2">
      <c r="A16" s="166">
        <v>12</v>
      </c>
      <c r="B16" s="266"/>
      <c r="C16" s="267"/>
      <c r="D16" s="268"/>
      <c r="E16" s="166"/>
      <c r="F16" s="378"/>
      <c r="G16" s="167"/>
      <c r="H16" s="303"/>
      <c r="I16" s="167"/>
      <c r="J16" s="303"/>
      <c r="K16" s="167"/>
      <c r="L16" s="273"/>
      <c r="M16" s="166"/>
      <c r="N16" s="273"/>
      <c r="O16" s="379">
        <f t="shared" si="0"/>
        <v>0</v>
      </c>
      <c r="P16" s="380">
        <f t="shared" si="1"/>
        <v>0</v>
      </c>
      <c r="Q16" s="381">
        <v>0</v>
      </c>
      <c r="R16" s="168"/>
      <c r="S16" s="166"/>
      <c r="T16" s="164" t="str">
        <f t="shared" si="2"/>
        <v/>
      </c>
      <c r="U16" s="165">
        <f>IF(E16=予算詳細!$L$4,F16*予算詳細!$N$4,IF(E16=予算詳細!$L$5,F16*予算詳細!$N$5,IF(E16=予算詳細!$L$6,F16*予算詳細!$N$6,F16)))</f>
        <v>0</v>
      </c>
    </row>
    <row r="17" spans="1:21" x14ac:dyDescent="0.2">
      <c r="A17" s="166">
        <v>13</v>
      </c>
      <c r="B17" s="266"/>
      <c r="C17" s="267"/>
      <c r="D17" s="268"/>
      <c r="E17" s="166"/>
      <c r="F17" s="378"/>
      <c r="G17" s="167"/>
      <c r="H17" s="303"/>
      <c r="I17" s="167"/>
      <c r="J17" s="303"/>
      <c r="K17" s="167"/>
      <c r="L17" s="273"/>
      <c r="M17" s="166"/>
      <c r="N17" s="273"/>
      <c r="O17" s="379">
        <f t="shared" si="0"/>
        <v>0</v>
      </c>
      <c r="P17" s="380">
        <f t="shared" si="1"/>
        <v>0</v>
      </c>
      <c r="Q17" s="381">
        <v>0</v>
      </c>
      <c r="R17" s="168"/>
      <c r="S17" s="166"/>
      <c r="T17" s="164" t="str">
        <f t="shared" si="2"/>
        <v/>
      </c>
      <c r="U17" s="165">
        <f>IF(E17=予算詳細!$L$4,F17*予算詳細!$N$4,IF(E17=予算詳細!$L$5,F17*予算詳細!$N$5,IF(E17=予算詳細!$L$6,F17*予算詳細!$N$6,F17)))</f>
        <v>0</v>
      </c>
    </row>
    <row r="18" spans="1:21" x14ac:dyDescent="0.2">
      <c r="A18" s="166">
        <v>14</v>
      </c>
      <c r="B18" s="266"/>
      <c r="C18" s="267"/>
      <c r="D18" s="268"/>
      <c r="E18" s="166"/>
      <c r="F18" s="378"/>
      <c r="G18" s="167"/>
      <c r="H18" s="303"/>
      <c r="I18" s="167"/>
      <c r="J18" s="303"/>
      <c r="K18" s="167"/>
      <c r="L18" s="273"/>
      <c r="M18" s="166"/>
      <c r="N18" s="273"/>
      <c r="O18" s="379">
        <f t="shared" si="0"/>
        <v>0</v>
      </c>
      <c r="P18" s="380">
        <f t="shared" si="1"/>
        <v>0</v>
      </c>
      <c r="Q18" s="381">
        <v>0</v>
      </c>
      <c r="R18" s="168"/>
      <c r="S18" s="166"/>
      <c r="T18" s="164" t="str">
        <f t="shared" si="2"/>
        <v/>
      </c>
      <c r="U18" s="165">
        <f>IF(E18=予算詳細!$L$4,F18*予算詳細!$N$4,IF(E18=予算詳細!$L$5,F18*予算詳細!$N$5,IF(E18=予算詳細!$L$6,F18*予算詳細!$N$6,F18)))</f>
        <v>0</v>
      </c>
    </row>
    <row r="19" spans="1:21" x14ac:dyDescent="0.2">
      <c r="A19" s="166">
        <v>15</v>
      </c>
      <c r="B19" s="266"/>
      <c r="C19" s="267"/>
      <c r="D19" s="268"/>
      <c r="E19" s="166"/>
      <c r="F19" s="378"/>
      <c r="G19" s="167"/>
      <c r="H19" s="303"/>
      <c r="I19" s="167"/>
      <c r="J19" s="303"/>
      <c r="K19" s="167"/>
      <c r="L19" s="273"/>
      <c r="M19" s="166"/>
      <c r="N19" s="273"/>
      <c r="O19" s="379">
        <f t="shared" si="0"/>
        <v>0</v>
      </c>
      <c r="P19" s="380">
        <f t="shared" si="1"/>
        <v>0</v>
      </c>
      <c r="Q19" s="381">
        <v>0</v>
      </c>
      <c r="R19" s="168"/>
      <c r="S19" s="166"/>
      <c r="T19" s="164" t="str">
        <f t="shared" si="2"/>
        <v/>
      </c>
      <c r="U19" s="165">
        <f>IF(E19=予算詳細!$L$4,F19*予算詳細!$N$4,IF(E19=予算詳細!$L$5,F19*予算詳細!$N$5,IF(E19=予算詳細!$L$6,F19*予算詳細!$N$6,F19)))</f>
        <v>0</v>
      </c>
    </row>
    <row r="20" spans="1:21" x14ac:dyDescent="0.2">
      <c r="A20" s="166">
        <v>16</v>
      </c>
      <c r="B20" s="266"/>
      <c r="C20" s="267"/>
      <c r="D20" s="268"/>
      <c r="E20" s="166"/>
      <c r="F20" s="378"/>
      <c r="G20" s="167"/>
      <c r="H20" s="303"/>
      <c r="I20" s="167"/>
      <c r="J20" s="303"/>
      <c r="K20" s="167"/>
      <c r="L20" s="273"/>
      <c r="M20" s="166"/>
      <c r="N20" s="273"/>
      <c r="O20" s="379">
        <f t="shared" si="0"/>
        <v>0</v>
      </c>
      <c r="P20" s="380">
        <f t="shared" si="1"/>
        <v>0</v>
      </c>
      <c r="Q20" s="381">
        <v>0</v>
      </c>
      <c r="R20" s="168"/>
      <c r="S20" s="166"/>
      <c r="T20" s="164" t="str">
        <f t="shared" si="2"/>
        <v/>
      </c>
      <c r="U20" s="165">
        <f>IF(E20=予算詳細!$L$4,F20*予算詳細!$N$4,IF(E20=予算詳細!$L$5,F20*予算詳細!$N$5,IF(E20=予算詳細!$L$6,F20*予算詳細!$N$6,F20)))</f>
        <v>0</v>
      </c>
    </row>
    <row r="21" spans="1:21" x14ac:dyDescent="0.2">
      <c r="A21" s="166">
        <v>17</v>
      </c>
      <c r="B21" s="266"/>
      <c r="C21" s="267"/>
      <c r="D21" s="268"/>
      <c r="E21" s="166"/>
      <c r="F21" s="378"/>
      <c r="G21" s="167"/>
      <c r="H21" s="303"/>
      <c r="I21" s="167"/>
      <c r="J21" s="303"/>
      <c r="K21" s="167"/>
      <c r="L21" s="273"/>
      <c r="M21" s="166"/>
      <c r="N21" s="273"/>
      <c r="O21" s="379">
        <f t="shared" si="0"/>
        <v>0</v>
      </c>
      <c r="P21" s="380">
        <f t="shared" si="1"/>
        <v>0</v>
      </c>
      <c r="Q21" s="381">
        <v>0</v>
      </c>
      <c r="R21" s="168"/>
      <c r="S21" s="166"/>
      <c r="T21" s="164" t="str">
        <f t="shared" si="2"/>
        <v/>
      </c>
      <c r="U21" s="165">
        <f>IF(E21=予算詳細!$L$4,F21*予算詳細!$N$4,IF(E21=予算詳細!$L$5,F21*予算詳細!$N$5,IF(E21=予算詳細!$L$6,F21*予算詳細!$N$6,F21)))</f>
        <v>0</v>
      </c>
    </row>
    <row r="22" spans="1:21" x14ac:dyDescent="0.2">
      <c r="A22" s="166">
        <v>18</v>
      </c>
      <c r="B22" s="266"/>
      <c r="C22" s="267"/>
      <c r="D22" s="268"/>
      <c r="E22" s="166"/>
      <c r="F22" s="378"/>
      <c r="G22" s="167"/>
      <c r="H22" s="303"/>
      <c r="I22" s="167"/>
      <c r="J22" s="303"/>
      <c r="K22" s="167"/>
      <c r="L22" s="273"/>
      <c r="M22" s="166"/>
      <c r="N22" s="273"/>
      <c r="O22" s="379">
        <f t="shared" si="0"/>
        <v>0</v>
      </c>
      <c r="P22" s="380">
        <f t="shared" si="1"/>
        <v>0</v>
      </c>
      <c r="Q22" s="381">
        <v>0</v>
      </c>
      <c r="R22" s="168"/>
      <c r="S22" s="166"/>
      <c r="T22" s="164" t="str">
        <f t="shared" si="2"/>
        <v/>
      </c>
      <c r="U22" s="165">
        <f>IF(E22=予算詳細!$L$4,F22*予算詳細!$N$4,IF(E22=予算詳細!$L$5,F22*予算詳細!$N$5,IF(E22=予算詳細!$L$6,F22*予算詳細!$N$6,F22)))</f>
        <v>0</v>
      </c>
    </row>
    <row r="23" spans="1:21" x14ac:dyDescent="0.2">
      <c r="A23" s="166">
        <v>19</v>
      </c>
      <c r="B23" s="266"/>
      <c r="C23" s="267"/>
      <c r="D23" s="268"/>
      <c r="E23" s="166"/>
      <c r="F23" s="378"/>
      <c r="G23" s="167"/>
      <c r="H23" s="303"/>
      <c r="I23" s="167"/>
      <c r="J23" s="303"/>
      <c r="K23" s="167"/>
      <c r="L23" s="273"/>
      <c r="M23" s="166"/>
      <c r="N23" s="273"/>
      <c r="O23" s="379">
        <f t="shared" si="0"/>
        <v>0</v>
      </c>
      <c r="P23" s="380">
        <f t="shared" si="1"/>
        <v>0</v>
      </c>
      <c r="Q23" s="381">
        <v>0</v>
      </c>
      <c r="R23" s="168"/>
      <c r="S23" s="166"/>
      <c r="T23" s="164" t="str">
        <f t="shared" si="2"/>
        <v/>
      </c>
      <c r="U23" s="165">
        <f>IF(E23=予算詳細!$L$4,F23*予算詳細!$N$4,IF(E23=予算詳細!$L$5,F23*予算詳細!$N$5,IF(E23=予算詳細!$L$6,F23*予算詳細!$N$6,F23)))</f>
        <v>0</v>
      </c>
    </row>
    <row r="24" spans="1:21" x14ac:dyDescent="0.2">
      <c r="A24" s="166">
        <v>20</v>
      </c>
      <c r="B24" s="266"/>
      <c r="C24" s="267"/>
      <c r="D24" s="268"/>
      <c r="E24" s="166"/>
      <c r="F24" s="378"/>
      <c r="G24" s="167"/>
      <c r="H24" s="303"/>
      <c r="I24" s="167"/>
      <c r="J24" s="303"/>
      <c r="K24" s="167"/>
      <c r="L24" s="273"/>
      <c r="M24" s="166"/>
      <c r="N24" s="273"/>
      <c r="O24" s="379">
        <f t="shared" si="0"/>
        <v>0</v>
      </c>
      <c r="P24" s="380">
        <f t="shared" si="1"/>
        <v>0</v>
      </c>
      <c r="Q24" s="381">
        <v>0</v>
      </c>
      <c r="R24" s="168"/>
      <c r="S24" s="166"/>
      <c r="T24" s="164" t="str">
        <f t="shared" si="2"/>
        <v/>
      </c>
      <c r="U24" s="165">
        <f>IF(E24=予算詳細!$L$4,F24*予算詳細!$N$4,IF(E24=予算詳細!$L$5,F24*予算詳細!$N$5,IF(E24=予算詳細!$L$6,F24*予算詳細!$N$6,F24)))</f>
        <v>0</v>
      </c>
    </row>
    <row r="25" spans="1:21" x14ac:dyDescent="0.2">
      <c r="A25" s="166">
        <v>21</v>
      </c>
      <c r="B25" s="266"/>
      <c r="C25" s="267"/>
      <c r="D25" s="268"/>
      <c r="E25" s="166"/>
      <c r="F25" s="378"/>
      <c r="G25" s="167"/>
      <c r="H25" s="303"/>
      <c r="I25" s="167"/>
      <c r="J25" s="303"/>
      <c r="K25" s="167"/>
      <c r="L25" s="273"/>
      <c r="M25" s="166"/>
      <c r="N25" s="273"/>
      <c r="O25" s="379">
        <f t="shared" si="0"/>
        <v>0</v>
      </c>
      <c r="P25" s="380">
        <f t="shared" si="1"/>
        <v>0</v>
      </c>
      <c r="Q25" s="381">
        <v>0</v>
      </c>
      <c r="R25" s="168"/>
      <c r="S25" s="166"/>
      <c r="T25" s="164" t="str">
        <f t="shared" si="2"/>
        <v/>
      </c>
      <c r="U25" s="165">
        <f>IF(E25=予算詳細!$L$4,F25*予算詳細!$N$4,IF(E25=予算詳細!$L$5,F25*予算詳細!$N$5,IF(E25=予算詳細!$L$6,F25*予算詳細!$N$6,F25)))</f>
        <v>0</v>
      </c>
    </row>
    <row r="26" spans="1:21" x14ac:dyDescent="0.2">
      <c r="A26" s="166">
        <v>22</v>
      </c>
      <c r="B26" s="266"/>
      <c r="C26" s="267"/>
      <c r="D26" s="268"/>
      <c r="E26" s="166"/>
      <c r="F26" s="378"/>
      <c r="G26" s="167"/>
      <c r="H26" s="303"/>
      <c r="I26" s="167"/>
      <c r="J26" s="303"/>
      <c r="K26" s="167"/>
      <c r="L26" s="273"/>
      <c r="M26" s="166"/>
      <c r="N26" s="273"/>
      <c r="O26" s="379">
        <f t="shared" si="0"/>
        <v>0</v>
      </c>
      <c r="P26" s="380">
        <f t="shared" si="1"/>
        <v>0</v>
      </c>
      <c r="Q26" s="381">
        <v>0</v>
      </c>
      <c r="R26" s="168"/>
      <c r="S26" s="166"/>
      <c r="T26" s="164" t="str">
        <f t="shared" si="2"/>
        <v/>
      </c>
      <c r="U26" s="165">
        <f>IF(E26=予算詳細!$L$4,F26*予算詳細!$N$4,IF(E26=予算詳細!$L$5,F26*予算詳細!$N$5,IF(E26=予算詳細!$L$6,F26*予算詳細!$N$6,F26)))</f>
        <v>0</v>
      </c>
    </row>
    <row r="27" spans="1:21" x14ac:dyDescent="0.2">
      <c r="A27" s="166">
        <v>23</v>
      </c>
      <c r="B27" s="266"/>
      <c r="C27" s="267"/>
      <c r="D27" s="268"/>
      <c r="E27" s="166"/>
      <c r="F27" s="378"/>
      <c r="G27" s="167"/>
      <c r="H27" s="303"/>
      <c r="I27" s="167"/>
      <c r="J27" s="303"/>
      <c r="K27" s="167"/>
      <c r="L27" s="273"/>
      <c r="M27" s="166"/>
      <c r="N27" s="273"/>
      <c r="O27" s="379">
        <f t="shared" si="0"/>
        <v>0</v>
      </c>
      <c r="P27" s="380">
        <f t="shared" si="1"/>
        <v>0</v>
      </c>
      <c r="Q27" s="381">
        <v>0</v>
      </c>
      <c r="R27" s="168"/>
      <c r="S27" s="166"/>
      <c r="T27" s="164" t="str">
        <f t="shared" si="2"/>
        <v/>
      </c>
      <c r="U27" s="165">
        <f>IF(E27=予算詳細!$L$4,F27*予算詳細!$N$4,IF(E27=予算詳細!$L$5,F27*予算詳細!$N$5,IF(E27=予算詳細!$L$6,F27*予算詳細!$N$6,F27)))</f>
        <v>0</v>
      </c>
    </row>
    <row r="28" spans="1:21" x14ac:dyDescent="0.2">
      <c r="A28" s="166">
        <v>24</v>
      </c>
      <c r="B28" s="266"/>
      <c r="C28" s="267"/>
      <c r="D28" s="268"/>
      <c r="E28" s="166"/>
      <c r="F28" s="378"/>
      <c r="G28" s="167"/>
      <c r="H28" s="303"/>
      <c r="I28" s="167"/>
      <c r="J28" s="303"/>
      <c r="K28" s="167"/>
      <c r="L28" s="273"/>
      <c r="M28" s="166"/>
      <c r="N28" s="273"/>
      <c r="O28" s="379">
        <f t="shared" si="0"/>
        <v>0</v>
      </c>
      <c r="P28" s="380">
        <f t="shared" si="1"/>
        <v>0</v>
      </c>
      <c r="Q28" s="381">
        <v>0</v>
      </c>
      <c r="R28" s="168"/>
      <c r="S28" s="166"/>
      <c r="T28" s="164" t="str">
        <f t="shared" si="2"/>
        <v/>
      </c>
      <c r="U28" s="165">
        <f>IF(E28=予算詳細!$L$4,F28*予算詳細!$N$4,IF(E28=予算詳細!$L$5,F28*予算詳細!$N$5,IF(E28=予算詳細!$L$6,F28*予算詳細!$N$6,F28)))</f>
        <v>0</v>
      </c>
    </row>
    <row r="29" spans="1:21" x14ac:dyDescent="0.2">
      <c r="A29" s="166">
        <v>25</v>
      </c>
      <c r="B29" s="266"/>
      <c r="C29" s="267"/>
      <c r="D29" s="268"/>
      <c r="E29" s="166"/>
      <c r="F29" s="378"/>
      <c r="G29" s="167"/>
      <c r="H29" s="303"/>
      <c r="I29" s="167"/>
      <c r="J29" s="303"/>
      <c r="K29" s="167"/>
      <c r="L29" s="273"/>
      <c r="M29" s="166"/>
      <c r="N29" s="273"/>
      <c r="O29" s="379">
        <f t="shared" si="0"/>
        <v>0</v>
      </c>
      <c r="P29" s="380">
        <f t="shared" si="1"/>
        <v>0</v>
      </c>
      <c r="Q29" s="381">
        <v>0</v>
      </c>
      <c r="R29" s="168"/>
      <c r="S29" s="166"/>
      <c r="T29" s="164" t="str">
        <f t="shared" si="2"/>
        <v/>
      </c>
      <c r="U29" s="165">
        <f>IF(E29=予算詳細!$L$4,F29*予算詳細!$N$4,IF(E29=予算詳細!$L$5,F29*予算詳細!$N$5,IF(E29=予算詳細!$L$6,F29*予算詳細!$N$6,F29)))</f>
        <v>0</v>
      </c>
    </row>
    <row r="30" spans="1:21" x14ac:dyDescent="0.2">
      <c r="A30" s="166">
        <v>26</v>
      </c>
      <c r="B30" s="266"/>
      <c r="C30" s="267"/>
      <c r="D30" s="268"/>
      <c r="E30" s="166"/>
      <c r="F30" s="378"/>
      <c r="G30" s="167"/>
      <c r="H30" s="303"/>
      <c r="I30" s="167"/>
      <c r="J30" s="303"/>
      <c r="K30" s="167"/>
      <c r="L30" s="273"/>
      <c r="M30" s="166"/>
      <c r="N30" s="273"/>
      <c r="O30" s="379">
        <f t="shared" si="0"/>
        <v>0</v>
      </c>
      <c r="P30" s="380">
        <f t="shared" si="1"/>
        <v>0</v>
      </c>
      <c r="Q30" s="381">
        <v>0</v>
      </c>
      <c r="R30" s="168"/>
      <c r="S30" s="166"/>
      <c r="T30" s="164" t="str">
        <f t="shared" si="2"/>
        <v/>
      </c>
      <c r="U30" s="165">
        <f>IF(E30=予算詳細!$L$4,F30*予算詳細!$N$4,IF(E30=予算詳細!$L$5,F30*予算詳細!$N$5,IF(E30=予算詳細!$L$6,F30*予算詳細!$N$6,F30)))</f>
        <v>0</v>
      </c>
    </row>
    <row r="31" spans="1:21" x14ac:dyDescent="0.2">
      <c r="A31" s="166">
        <v>27</v>
      </c>
      <c r="B31" s="266"/>
      <c r="C31" s="267"/>
      <c r="D31" s="268"/>
      <c r="E31" s="166"/>
      <c r="F31" s="378"/>
      <c r="G31" s="167"/>
      <c r="H31" s="303"/>
      <c r="I31" s="167"/>
      <c r="J31" s="303"/>
      <c r="K31" s="167"/>
      <c r="L31" s="273"/>
      <c r="M31" s="166"/>
      <c r="N31" s="273"/>
      <c r="O31" s="379">
        <f t="shared" si="0"/>
        <v>0</v>
      </c>
      <c r="P31" s="380">
        <f t="shared" si="1"/>
        <v>0</v>
      </c>
      <c r="Q31" s="381">
        <v>0</v>
      </c>
      <c r="R31" s="168"/>
      <c r="S31" s="166"/>
      <c r="T31" s="164" t="str">
        <f t="shared" si="2"/>
        <v/>
      </c>
      <c r="U31" s="165">
        <f>IF(E31=予算詳細!$L$4,F31*予算詳細!$N$4,IF(E31=予算詳細!$L$5,F31*予算詳細!$N$5,IF(E31=予算詳細!$L$6,F31*予算詳細!$N$6,F31)))</f>
        <v>0</v>
      </c>
    </row>
    <row r="32" spans="1:21" x14ac:dyDescent="0.2">
      <c r="A32" s="166">
        <v>28</v>
      </c>
      <c r="B32" s="266"/>
      <c r="C32" s="267"/>
      <c r="D32" s="268"/>
      <c r="E32" s="166"/>
      <c r="F32" s="378"/>
      <c r="G32" s="167"/>
      <c r="H32" s="303"/>
      <c r="I32" s="167"/>
      <c r="J32" s="303"/>
      <c r="K32" s="167"/>
      <c r="L32" s="273"/>
      <c r="M32" s="166"/>
      <c r="N32" s="273"/>
      <c r="O32" s="379">
        <f t="shared" si="0"/>
        <v>0</v>
      </c>
      <c r="P32" s="380">
        <f t="shared" si="1"/>
        <v>0</v>
      </c>
      <c r="Q32" s="381">
        <v>0</v>
      </c>
      <c r="R32" s="168"/>
      <c r="S32" s="166"/>
      <c r="T32" s="164" t="str">
        <f t="shared" si="2"/>
        <v/>
      </c>
      <c r="U32" s="165">
        <f>IF(E32=予算詳細!$L$4,F32*予算詳細!$N$4,IF(E32=予算詳細!$L$5,F32*予算詳細!$N$5,IF(E32=予算詳細!$L$6,F32*予算詳細!$N$6,F32)))</f>
        <v>0</v>
      </c>
    </row>
    <row r="33" spans="1:21" x14ac:dyDescent="0.2">
      <c r="A33" s="166">
        <v>29</v>
      </c>
      <c r="B33" s="266"/>
      <c r="C33" s="267"/>
      <c r="D33" s="268"/>
      <c r="E33" s="166"/>
      <c r="F33" s="378"/>
      <c r="G33" s="167"/>
      <c r="H33" s="303"/>
      <c r="I33" s="167"/>
      <c r="J33" s="303"/>
      <c r="K33" s="167"/>
      <c r="L33" s="273"/>
      <c r="M33" s="166"/>
      <c r="N33" s="273"/>
      <c r="O33" s="379">
        <f t="shared" si="0"/>
        <v>0</v>
      </c>
      <c r="P33" s="380">
        <f t="shared" si="1"/>
        <v>0</v>
      </c>
      <c r="Q33" s="381">
        <v>0</v>
      </c>
      <c r="R33" s="168"/>
      <c r="S33" s="166"/>
      <c r="T33" s="164" t="str">
        <f t="shared" si="2"/>
        <v/>
      </c>
      <c r="U33" s="165">
        <f>IF(E33=予算詳細!$L$4,F33*予算詳細!$N$4,IF(E33=予算詳細!$L$5,F33*予算詳細!$N$5,IF(E33=予算詳細!$L$6,F33*予算詳細!$N$6,F33)))</f>
        <v>0</v>
      </c>
    </row>
    <row r="34" spans="1:21" x14ac:dyDescent="0.2">
      <c r="A34" s="166">
        <v>30</v>
      </c>
      <c r="B34" s="266"/>
      <c r="C34" s="267"/>
      <c r="D34" s="268"/>
      <c r="E34" s="166"/>
      <c r="F34" s="378"/>
      <c r="G34" s="167"/>
      <c r="H34" s="303"/>
      <c r="I34" s="167"/>
      <c r="J34" s="303"/>
      <c r="K34" s="167"/>
      <c r="L34" s="273"/>
      <c r="M34" s="166"/>
      <c r="N34" s="273"/>
      <c r="O34" s="379">
        <f t="shared" si="0"/>
        <v>0</v>
      </c>
      <c r="P34" s="380">
        <f t="shared" si="1"/>
        <v>0</v>
      </c>
      <c r="Q34" s="381">
        <v>0</v>
      </c>
      <c r="R34" s="168"/>
      <c r="S34" s="166"/>
      <c r="T34" s="164" t="str">
        <f t="shared" si="2"/>
        <v/>
      </c>
      <c r="U34" s="165">
        <f>IF(E34=予算詳細!$L$4,F34*予算詳細!$N$4,IF(E34=予算詳細!$L$5,F34*予算詳細!$N$5,IF(E34=予算詳細!$L$6,F34*予算詳細!$N$6,F34)))</f>
        <v>0</v>
      </c>
    </row>
    <row r="35" spans="1:21" x14ac:dyDescent="0.2">
      <c r="A35" s="166">
        <v>31</v>
      </c>
      <c r="B35" s="266"/>
      <c r="C35" s="267"/>
      <c r="D35" s="268"/>
      <c r="E35" s="166"/>
      <c r="F35" s="378"/>
      <c r="G35" s="167"/>
      <c r="H35" s="303"/>
      <c r="I35" s="167"/>
      <c r="J35" s="303"/>
      <c r="K35" s="167"/>
      <c r="L35" s="273"/>
      <c r="M35" s="166"/>
      <c r="N35" s="273"/>
      <c r="O35" s="379">
        <f>ROUNDDOWN(PRODUCT(F35,G35,I35,K35,M35),2)</f>
        <v>0</v>
      </c>
      <c r="P35" s="380">
        <f t="shared" si="1"/>
        <v>0</v>
      </c>
      <c r="Q35" s="381">
        <v>0</v>
      </c>
      <c r="R35" s="168"/>
      <c r="S35" s="166"/>
      <c r="T35" s="164" t="str">
        <f t="shared" si="2"/>
        <v/>
      </c>
      <c r="U35" s="165">
        <f>IF(E35=予算詳細!$L$4,F35*予算詳細!$N$4,IF(E35=予算詳細!$L$5,F35*予算詳細!$N$5,IF(E35=予算詳細!$L$6,F35*予算詳細!$N$6,F35)))</f>
        <v>0</v>
      </c>
    </row>
    <row r="36" spans="1:21" outlineLevel="1" x14ac:dyDescent="0.2">
      <c r="A36" s="166">
        <v>32</v>
      </c>
      <c r="B36" s="266"/>
      <c r="C36" s="267"/>
      <c r="D36" s="268"/>
      <c r="E36" s="166"/>
      <c r="F36" s="378"/>
      <c r="G36" s="167"/>
      <c r="H36" s="303"/>
      <c r="I36" s="167"/>
      <c r="J36" s="303"/>
      <c r="K36" s="167"/>
      <c r="L36" s="273"/>
      <c r="M36" s="166"/>
      <c r="N36" s="273"/>
      <c r="O36" s="379">
        <f>ROUNDDOWN(PRODUCT(F36,G36,I36,K36,M36),2)</f>
        <v>0</v>
      </c>
      <c r="P36" s="380">
        <f t="shared" si="1"/>
        <v>0</v>
      </c>
      <c r="Q36" s="381">
        <v>0</v>
      </c>
      <c r="R36" s="168"/>
      <c r="S36" s="166"/>
      <c r="T36" s="164" t="str">
        <f t="shared" si="2"/>
        <v/>
      </c>
      <c r="U36" s="165">
        <f>IF(E36=予算詳細!$L$4,F36*予算詳細!$N$4,IF(E36=予算詳細!$L$5,F36*予算詳細!$N$5,IF(E36=予算詳細!$L$6,F36*予算詳細!$N$6,F36)))</f>
        <v>0</v>
      </c>
    </row>
    <row r="37" spans="1:21" outlineLevel="1" x14ac:dyDescent="0.2">
      <c r="A37" s="166">
        <v>33</v>
      </c>
      <c r="B37" s="266"/>
      <c r="C37" s="267"/>
      <c r="D37" s="268"/>
      <c r="E37" s="166"/>
      <c r="F37" s="378"/>
      <c r="G37" s="167"/>
      <c r="H37" s="303"/>
      <c r="I37" s="167"/>
      <c r="J37" s="303"/>
      <c r="K37" s="167"/>
      <c r="L37" s="273"/>
      <c r="M37" s="166"/>
      <c r="N37" s="273"/>
      <c r="O37" s="379">
        <f t="shared" si="0"/>
        <v>0</v>
      </c>
      <c r="P37" s="380">
        <f t="shared" si="1"/>
        <v>0</v>
      </c>
      <c r="Q37" s="381">
        <v>0</v>
      </c>
      <c r="R37" s="168"/>
      <c r="S37" s="166"/>
      <c r="T37" s="164" t="str">
        <f t="shared" si="2"/>
        <v/>
      </c>
      <c r="U37" s="165">
        <f>IF(E37=予算詳細!$L$4,F37*予算詳細!$N$4,IF(E37=予算詳細!$L$5,F37*予算詳細!$N$5,IF(E37=予算詳細!$L$6,F37*予算詳細!$N$6,F37)))</f>
        <v>0</v>
      </c>
    </row>
    <row r="38" spans="1:21" outlineLevel="1" x14ac:dyDescent="0.2">
      <c r="A38" s="166">
        <v>34</v>
      </c>
      <c r="B38" s="266"/>
      <c r="C38" s="267"/>
      <c r="D38" s="268"/>
      <c r="E38" s="166"/>
      <c r="F38" s="378"/>
      <c r="G38" s="167"/>
      <c r="H38" s="303"/>
      <c r="I38" s="167"/>
      <c r="J38" s="303"/>
      <c r="K38" s="167"/>
      <c r="L38" s="273"/>
      <c r="M38" s="166"/>
      <c r="N38" s="273"/>
      <c r="O38" s="379">
        <f t="shared" si="0"/>
        <v>0</v>
      </c>
      <c r="P38" s="380">
        <f t="shared" si="1"/>
        <v>0</v>
      </c>
      <c r="Q38" s="381">
        <v>0</v>
      </c>
      <c r="R38" s="168"/>
      <c r="S38" s="166"/>
      <c r="T38" s="164" t="str">
        <f t="shared" si="2"/>
        <v/>
      </c>
      <c r="U38" s="165">
        <f>IF(E38=予算詳細!$L$4,F38*予算詳細!$N$4,IF(E38=予算詳細!$L$5,F38*予算詳細!$N$5,IF(E38=予算詳細!$L$6,F38*予算詳細!$N$6,F38)))</f>
        <v>0</v>
      </c>
    </row>
    <row r="39" spans="1:21" outlineLevel="1" x14ac:dyDescent="0.2">
      <c r="A39" s="166">
        <v>35</v>
      </c>
      <c r="B39" s="266"/>
      <c r="C39" s="267"/>
      <c r="D39" s="268"/>
      <c r="E39" s="166"/>
      <c r="F39" s="378"/>
      <c r="G39" s="167"/>
      <c r="H39" s="303"/>
      <c r="I39" s="167"/>
      <c r="J39" s="303"/>
      <c r="K39" s="167"/>
      <c r="L39" s="273"/>
      <c r="M39" s="166"/>
      <c r="N39" s="273"/>
      <c r="O39" s="379">
        <f t="shared" si="0"/>
        <v>0</v>
      </c>
      <c r="P39" s="380">
        <f t="shared" si="1"/>
        <v>0</v>
      </c>
      <c r="Q39" s="381">
        <v>0</v>
      </c>
      <c r="R39" s="168"/>
      <c r="S39" s="166"/>
      <c r="T39" s="164" t="str">
        <f t="shared" si="2"/>
        <v/>
      </c>
      <c r="U39" s="165">
        <f>IF(E39=予算詳細!$L$4,F39*予算詳細!$N$4,IF(E39=予算詳細!$L$5,F39*予算詳細!$N$5,IF(E39=予算詳細!$L$6,F39*予算詳細!$N$6,F39)))</f>
        <v>0</v>
      </c>
    </row>
    <row r="40" spans="1:21" outlineLevel="1" x14ac:dyDescent="0.2">
      <c r="A40" s="166">
        <v>36</v>
      </c>
      <c r="B40" s="266"/>
      <c r="C40" s="267"/>
      <c r="D40" s="268"/>
      <c r="E40" s="166"/>
      <c r="F40" s="378"/>
      <c r="G40" s="167"/>
      <c r="H40" s="303"/>
      <c r="I40" s="167"/>
      <c r="J40" s="303"/>
      <c r="K40" s="167"/>
      <c r="L40" s="273"/>
      <c r="M40" s="166"/>
      <c r="N40" s="273"/>
      <c r="O40" s="379">
        <f t="shared" si="0"/>
        <v>0</v>
      </c>
      <c r="P40" s="380">
        <f t="shared" si="1"/>
        <v>0</v>
      </c>
      <c r="Q40" s="381">
        <v>0</v>
      </c>
      <c r="R40" s="168"/>
      <c r="S40" s="166"/>
      <c r="T40" s="164" t="str">
        <f t="shared" si="2"/>
        <v/>
      </c>
      <c r="U40" s="165">
        <f>IF(E40=予算詳細!$L$4,F40*予算詳細!$N$4,IF(E40=予算詳細!$L$5,F40*予算詳細!$N$5,IF(E40=予算詳細!$L$6,F40*予算詳細!$N$6,F40)))</f>
        <v>0</v>
      </c>
    </row>
    <row r="41" spans="1:21" outlineLevel="1" x14ac:dyDescent="0.2">
      <c r="A41" s="166">
        <v>37</v>
      </c>
      <c r="B41" s="266"/>
      <c r="C41" s="267"/>
      <c r="D41" s="268"/>
      <c r="E41" s="166"/>
      <c r="F41" s="378"/>
      <c r="G41" s="167"/>
      <c r="H41" s="303"/>
      <c r="I41" s="167"/>
      <c r="J41" s="303"/>
      <c r="K41" s="167"/>
      <c r="L41" s="273"/>
      <c r="M41" s="166"/>
      <c r="N41" s="273"/>
      <c r="O41" s="379">
        <f t="shared" si="0"/>
        <v>0</v>
      </c>
      <c r="P41" s="380">
        <f t="shared" si="1"/>
        <v>0</v>
      </c>
      <c r="Q41" s="381">
        <v>0</v>
      </c>
      <c r="R41" s="168"/>
      <c r="S41" s="166"/>
      <c r="T41" s="164" t="str">
        <f t="shared" si="2"/>
        <v/>
      </c>
      <c r="U41" s="165">
        <f>IF(E41=予算詳細!$L$4,F41*予算詳細!$N$4,IF(E41=予算詳細!$L$5,F41*予算詳細!$N$5,IF(E41=予算詳細!$L$6,F41*予算詳細!$N$6,F41)))</f>
        <v>0</v>
      </c>
    </row>
    <row r="42" spans="1:21" outlineLevel="1" x14ac:dyDescent="0.2">
      <c r="A42" s="166">
        <v>38</v>
      </c>
      <c r="B42" s="266"/>
      <c r="C42" s="267"/>
      <c r="D42" s="268"/>
      <c r="E42" s="166"/>
      <c r="F42" s="378"/>
      <c r="G42" s="167"/>
      <c r="H42" s="303"/>
      <c r="I42" s="167"/>
      <c r="J42" s="303"/>
      <c r="K42" s="167"/>
      <c r="L42" s="273"/>
      <c r="M42" s="166"/>
      <c r="N42" s="273"/>
      <c r="O42" s="379">
        <f t="shared" si="0"/>
        <v>0</v>
      </c>
      <c r="P42" s="380">
        <f t="shared" si="1"/>
        <v>0</v>
      </c>
      <c r="Q42" s="381">
        <v>0</v>
      </c>
      <c r="R42" s="168"/>
      <c r="S42" s="166"/>
      <c r="T42" s="164" t="str">
        <f t="shared" si="2"/>
        <v/>
      </c>
      <c r="U42" s="165">
        <f>IF(E42=予算詳細!$L$4,F42*予算詳細!$N$4,IF(E42=予算詳細!$L$5,F42*予算詳細!$N$5,IF(E42=予算詳細!$L$6,F42*予算詳細!$N$6,F42)))</f>
        <v>0</v>
      </c>
    </row>
    <row r="43" spans="1:21" outlineLevel="1" x14ac:dyDescent="0.2">
      <c r="A43" s="166">
        <v>39</v>
      </c>
      <c r="B43" s="266"/>
      <c r="C43" s="267"/>
      <c r="D43" s="268"/>
      <c r="E43" s="166"/>
      <c r="F43" s="378"/>
      <c r="G43" s="167"/>
      <c r="H43" s="303"/>
      <c r="I43" s="167"/>
      <c r="J43" s="303"/>
      <c r="K43" s="167"/>
      <c r="L43" s="273"/>
      <c r="M43" s="166"/>
      <c r="N43" s="273"/>
      <c r="O43" s="379">
        <f t="shared" si="0"/>
        <v>0</v>
      </c>
      <c r="P43" s="380">
        <f t="shared" si="1"/>
        <v>0</v>
      </c>
      <c r="Q43" s="381">
        <v>0</v>
      </c>
      <c r="R43" s="168"/>
      <c r="S43" s="166"/>
      <c r="T43" s="164" t="str">
        <f t="shared" si="2"/>
        <v/>
      </c>
      <c r="U43" s="165">
        <f>IF(E43=予算詳細!$L$4,F43*予算詳細!$N$4,IF(E43=予算詳細!$L$5,F43*予算詳細!$N$5,IF(E43=予算詳細!$L$6,F43*予算詳細!$N$6,F43)))</f>
        <v>0</v>
      </c>
    </row>
    <row r="44" spans="1:21" outlineLevel="1" x14ac:dyDescent="0.2">
      <c r="A44" s="166">
        <v>40</v>
      </c>
      <c r="B44" s="266"/>
      <c r="C44" s="267"/>
      <c r="D44" s="268"/>
      <c r="E44" s="166"/>
      <c r="F44" s="378"/>
      <c r="G44" s="167"/>
      <c r="H44" s="303"/>
      <c r="I44" s="167"/>
      <c r="J44" s="303"/>
      <c r="K44" s="167"/>
      <c r="L44" s="273"/>
      <c r="M44" s="166"/>
      <c r="N44" s="273"/>
      <c r="O44" s="379">
        <f t="shared" si="0"/>
        <v>0</v>
      </c>
      <c r="P44" s="380">
        <f t="shared" si="1"/>
        <v>0</v>
      </c>
      <c r="Q44" s="381">
        <v>0</v>
      </c>
      <c r="R44" s="168"/>
      <c r="S44" s="166"/>
      <c r="T44" s="164" t="str">
        <f t="shared" si="2"/>
        <v/>
      </c>
      <c r="U44" s="165">
        <f>IF(E44=予算詳細!$L$4,F44*予算詳細!$N$4,IF(E44=予算詳細!$L$5,F44*予算詳細!$N$5,IF(E44=予算詳細!$L$6,F44*予算詳細!$N$6,F44)))</f>
        <v>0</v>
      </c>
    </row>
    <row r="45" spans="1:21" outlineLevel="1" x14ac:dyDescent="0.2">
      <c r="A45" s="166">
        <v>41</v>
      </c>
      <c r="B45" s="266"/>
      <c r="C45" s="267"/>
      <c r="D45" s="268"/>
      <c r="E45" s="166"/>
      <c r="F45" s="378"/>
      <c r="G45" s="167"/>
      <c r="H45" s="303"/>
      <c r="I45" s="167"/>
      <c r="J45" s="303"/>
      <c r="K45" s="167"/>
      <c r="L45" s="273"/>
      <c r="M45" s="166"/>
      <c r="N45" s="273"/>
      <c r="O45" s="379">
        <f t="shared" si="0"/>
        <v>0</v>
      </c>
      <c r="P45" s="380">
        <f t="shared" si="1"/>
        <v>0</v>
      </c>
      <c r="Q45" s="381">
        <v>0</v>
      </c>
      <c r="R45" s="168"/>
      <c r="S45" s="166"/>
      <c r="T45" s="164" t="str">
        <f t="shared" si="2"/>
        <v/>
      </c>
      <c r="U45" s="165">
        <f>IF(E45=予算詳細!$L$4,F45*予算詳細!$N$4,IF(E45=予算詳細!$L$5,F45*予算詳細!$N$5,IF(E45=予算詳細!$L$6,F45*予算詳細!$N$6,F45)))</f>
        <v>0</v>
      </c>
    </row>
    <row r="46" spans="1:21" outlineLevel="1" x14ac:dyDescent="0.2">
      <c r="A46" s="166">
        <v>42</v>
      </c>
      <c r="B46" s="266"/>
      <c r="C46" s="267"/>
      <c r="D46" s="268"/>
      <c r="E46" s="166"/>
      <c r="F46" s="378"/>
      <c r="G46" s="167"/>
      <c r="H46" s="303"/>
      <c r="I46" s="167"/>
      <c r="J46" s="303"/>
      <c r="K46" s="167"/>
      <c r="L46" s="273"/>
      <c r="M46" s="166"/>
      <c r="N46" s="273"/>
      <c r="O46" s="379">
        <f t="shared" si="0"/>
        <v>0</v>
      </c>
      <c r="P46" s="380">
        <f t="shared" si="1"/>
        <v>0</v>
      </c>
      <c r="Q46" s="381">
        <v>0</v>
      </c>
      <c r="R46" s="168"/>
      <c r="S46" s="166"/>
      <c r="T46" s="164" t="str">
        <f t="shared" si="2"/>
        <v/>
      </c>
      <c r="U46" s="165">
        <f>IF(E46=予算詳細!$L$4,F46*予算詳細!$N$4,IF(E46=予算詳細!$L$5,F46*予算詳細!$N$5,IF(E46=予算詳細!$L$6,F46*予算詳細!$N$6,F46)))</f>
        <v>0</v>
      </c>
    </row>
    <row r="47" spans="1:21" outlineLevel="1" x14ac:dyDescent="0.2">
      <c r="A47" s="166">
        <v>43</v>
      </c>
      <c r="B47" s="266"/>
      <c r="C47" s="267"/>
      <c r="D47" s="268"/>
      <c r="E47" s="166"/>
      <c r="F47" s="378"/>
      <c r="G47" s="167"/>
      <c r="H47" s="303"/>
      <c r="I47" s="167"/>
      <c r="J47" s="303"/>
      <c r="K47" s="167"/>
      <c r="L47" s="273"/>
      <c r="M47" s="166"/>
      <c r="N47" s="273"/>
      <c r="O47" s="379">
        <f t="shared" si="0"/>
        <v>0</v>
      </c>
      <c r="P47" s="380">
        <f t="shared" si="1"/>
        <v>0</v>
      </c>
      <c r="Q47" s="381">
        <v>0</v>
      </c>
      <c r="R47" s="168"/>
      <c r="S47" s="166"/>
      <c r="T47" s="164" t="str">
        <f t="shared" si="2"/>
        <v/>
      </c>
      <c r="U47" s="165">
        <f>IF(E47=予算詳細!$L$4,F47*予算詳細!$N$4,IF(E47=予算詳細!$L$5,F47*予算詳細!$N$5,IF(E47=予算詳細!$L$6,F47*予算詳細!$N$6,F47)))</f>
        <v>0</v>
      </c>
    </row>
    <row r="48" spans="1:21" outlineLevel="1" x14ac:dyDescent="0.2">
      <c r="A48" s="166">
        <v>44</v>
      </c>
      <c r="B48" s="266"/>
      <c r="C48" s="267"/>
      <c r="D48" s="268"/>
      <c r="E48" s="166"/>
      <c r="F48" s="378"/>
      <c r="G48" s="167"/>
      <c r="H48" s="303"/>
      <c r="I48" s="167"/>
      <c r="J48" s="303"/>
      <c r="K48" s="167"/>
      <c r="L48" s="273"/>
      <c r="M48" s="166"/>
      <c r="N48" s="273"/>
      <c r="O48" s="379">
        <f t="shared" si="0"/>
        <v>0</v>
      </c>
      <c r="P48" s="380">
        <f t="shared" si="1"/>
        <v>0</v>
      </c>
      <c r="Q48" s="381">
        <v>0</v>
      </c>
      <c r="R48" s="168"/>
      <c r="S48" s="166"/>
      <c r="T48" s="164" t="str">
        <f t="shared" si="2"/>
        <v/>
      </c>
      <c r="U48" s="165">
        <f>IF(E48=予算詳細!$L$4,F48*予算詳細!$N$4,IF(E48=予算詳細!$L$5,F48*予算詳細!$N$5,IF(E48=予算詳細!$L$6,F48*予算詳細!$N$6,F48)))</f>
        <v>0</v>
      </c>
    </row>
    <row r="49" spans="1:21" outlineLevel="1" x14ac:dyDescent="0.2">
      <c r="A49" s="166">
        <v>45</v>
      </c>
      <c r="B49" s="266"/>
      <c r="C49" s="267"/>
      <c r="D49" s="268"/>
      <c r="E49" s="166"/>
      <c r="F49" s="378"/>
      <c r="G49" s="167"/>
      <c r="H49" s="303"/>
      <c r="I49" s="167"/>
      <c r="J49" s="303"/>
      <c r="K49" s="167"/>
      <c r="L49" s="273"/>
      <c r="M49" s="166"/>
      <c r="N49" s="273"/>
      <c r="O49" s="379">
        <f t="shared" si="0"/>
        <v>0</v>
      </c>
      <c r="P49" s="380">
        <f t="shared" si="1"/>
        <v>0</v>
      </c>
      <c r="Q49" s="381">
        <v>0</v>
      </c>
      <c r="R49" s="168"/>
      <c r="S49" s="166"/>
      <c r="T49" s="164" t="str">
        <f t="shared" si="2"/>
        <v/>
      </c>
      <c r="U49" s="165">
        <f>IF(E49=予算詳細!$L$4,F49*予算詳細!$N$4,IF(E49=予算詳細!$L$5,F49*予算詳細!$N$5,IF(E49=予算詳細!$L$6,F49*予算詳細!$N$6,F49)))</f>
        <v>0</v>
      </c>
    </row>
    <row r="50" spans="1:21" outlineLevel="1" x14ac:dyDescent="0.2">
      <c r="A50" s="166">
        <v>46</v>
      </c>
      <c r="B50" s="266"/>
      <c r="C50" s="267"/>
      <c r="D50" s="268"/>
      <c r="E50" s="166"/>
      <c r="F50" s="378"/>
      <c r="G50" s="167"/>
      <c r="H50" s="303"/>
      <c r="I50" s="167"/>
      <c r="J50" s="303"/>
      <c r="K50" s="167"/>
      <c r="L50" s="273"/>
      <c r="M50" s="166"/>
      <c r="N50" s="273"/>
      <c r="O50" s="379">
        <f t="shared" si="0"/>
        <v>0</v>
      </c>
      <c r="P50" s="380">
        <f t="shared" si="1"/>
        <v>0</v>
      </c>
      <c r="Q50" s="381">
        <v>0</v>
      </c>
      <c r="R50" s="168"/>
      <c r="S50" s="166"/>
      <c r="T50" s="164" t="str">
        <f t="shared" si="2"/>
        <v/>
      </c>
      <c r="U50" s="165">
        <f>IF(E50=予算詳細!$L$4,F50*予算詳細!$N$4,IF(E50=予算詳細!$L$5,F50*予算詳細!$N$5,IF(E50=予算詳細!$L$6,F50*予算詳細!$N$6,F50)))</f>
        <v>0</v>
      </c>
    </row>
    <row r="51" spans="1:21" outlineLevel="1" x14ac:dyDescent="0.2">
      <c r="A51" s="166">
        <v>47</v>
      </c>
      <c r="B51" s="266"/>
      <c r="C51" s="267"/>
      <c r="D51" s="268"/>
      <c r="E51" s="166"/>
      <c r="F51" s="378"/>
      <c r="G51" s="167"/>
      <c r="H51" s="303"/>
      <c r="I51" s="167"/>
      <c r="J51" s="303"/>
      <c r="K51" s="167"/>
      <c r="L51" s="273"/>
      <c r="M51" s="166"/>
      <c r="N51" s="273"/>
      <c r="O51" s="379">
        <f t="shared" si="0"/>
        <v>0</v>
      </c>
      <c r="P51" s="380">
        <f t="shared" si="1"/>
        <v>0</v>
      </c>
      <c r="Q51" s="381">
        <v>0</v>
      </c>
      <c r="R51" s="168"/>
      <c r="S51" s="166"/>
      <c r="T51" s="164" t="str">
        <f t="shared" si="2"/>
        <v/>
      </c>
      <c r="U51" s="165">
        <f>IF(E51=予算詳細!$L$4,F51*予算詳細!$N$4,IF(E51=予算詳細!$L$5,F51*予算詳細!$N$5,IF(E51=予算詳細!$L$6,F51*予算詳細!$N$6,F51)))</f>
        <v>0</v>
      </c>
    </row>
    <row r="52" spans="1:21" outlineLevel="1" x14ac:dyDescent="0.2">
      <c r="A52" s="166">
        <v>48</v>
      </c>
      <c r="B52" s="266"/>
      <c r="C52" s="267"/>
      <c r="D52" s="268"/>
      <c r="E52" s="166"/>
      <c r="F52" s="378"/>
      <c r="G52" s="167"/>
      <c r="H52" s="303"/>
      <c r="I52" s="167"/>
      <c r="J52" s="303"/>
      <c r="K52" s="167"/>
      <c r="L52" s="273"/>
      <c r="M52" s="166"/>
      <c r="N52" s="273"/>
      <c r="O52" s="379">
        <f t="shared" si="0"/>
        <v>0</v>
      </c>
      <c r="P52" s="380">
        <f t="shared" si="1"/>
        <v>0</v>
      </c>
      <c r="Q52" s="381">
        <v>0</v>
      </c>
      <c r="R52" s="168"/>
      <c r="S52" s="166"/>
      <c r="T52" s="164" t="str">
        <f t="shared" si="2"/>
        <v/>
      </c>
      <c r="U52" s="165">
        <f>IF(E52=予算詳細!$L$4,F52*予算詳細!$N$4,IF(E52=予算詳細!$L$5,F52*予算詳細!$N$5,IF(E52=予算詳細!$L$6,F52*予算詳細!$N$6,F52)))</f>
        <v>0</v>
      </c>
    </row>
    <row r="53" spans="1:21" outlineLevel="1" x14ac:dyDescent="0.2">
      <c r="A53" s="166">
        <v>49</v>
      </c>
      <c r="B53" s="266"/>
      <c r="C53" s="267"/>
      <c r="D53" s="268"/>
      <c r="E53" s="166"/>
      <c r="F53" s="378"/>
      <c r="G53" s="167"/>
      <c r="H53" s="303"/>
      <c r="I53" s="167"/>
      <c r="J53" s="303"/>
      <c r="K53" s="167"/>
      <c r="L53" s="273"/>
      <c r="M53" s="166"/>
      <c r="N53" s="273"/>
      <c r="O53" s="379">
        <f t="shared" si="0"/>
        <v>0</v>
      </c>
      <c r="P53" s="380">
        <f t="shared" si="1"/>
        <v>0</v>
      </c>
      <c r="Q53" s="381">
        <v>0</v>
      </c>
      <c r="R53" s="168"/>
      <c r="S53" s="166"/>
      <c r="T53" s="164" t="str">
        <f t="shared" si="2"/>
        <v/>
      </c>
      <c r="U53" s="165">
        <f>IF(E53=予算詳細!$L$4,F53*予算詳細!$N$4,IF(E53=予算詳細!$L$5,F53*予算詳細!$N$5,IF(E53=予算詳細!$L$6,F53*予算詳細!$N$6,F53)))</f>
        <v>0</v>
      </c>
    </row>
    <row r="54" spans="1:21" outlineLevel="1" x14ac:dyDescent="0.2">
      <c r="A54" s="166">
        <v>50</v>
      </c>
      <c r="B54" s="266"/>
      <c r="C54" s="267"/>
      <c r="D54" s="268"/>
      <c r="E54" s="166"/>
      <c r="F54" s="378"/>
      <c r="G54" s="167"/>
      <c r="H54" s="303"/>
      <c r="I54" s="167"/>
      <c r="J54" s="303"/>
      <c r="K54" s="167"/>
      <c r="L54" s="273"/>
      <c r="M54" s="166"/>
      <c r="N54" s="273"/>
      <c r="O54" s="379">
        <f t="shared" si="0"/>
        <v>0</v>
      </c>
      <c r="P54" s="380">
        <f t="shared" si="1"/>
        <v>0</v>
      </c>
      <c r="Q54" s="381">
        <v>0</v>
      </c>
      <c r="R54" s="168"/>
      <c r="S54" s="166"/>
      <c r="T54" s="164" t="str">
        <f t="shared" si="2"/>
        <v/>
      </c>
      <c r="U54" s="165">
        <f>IF(E54=予算詳細!$L$4,F54*予算詳細!$N$4,IF(E54=予算詳細!$L$5,F54*予算詳細!$N$5,IF(E54=予算詳細!$L$6,F54*予算詳細!$N$6,F54)))</f>
        <v>0</v>
      </c>
    </row>
    <row r="55" spans="1:21" outlineLevel="1" x14ac:dyDescent="0.2">
      <c r="A55" s="166">
        <v>51</v>
      </c>
      <c r="B55" s="266"/>
      <c r="C55" s="267"/>
      <c r="D55" s="268"/>
      <c r="E55" s="166"/>
      <c r="F55" s="378"/>
      <c r="G55" s="167"/>
      <c r="H55" s="303"/>
      <c r="I55" s="167"/>
      <c r="J55" s="303"/>
      <c r="K55" s="167"/>
      <c r="L55" s="273"/>
      <c r="M55" s="166"/>
      <c r="N55" s="273"/>
      <c r="O55" s="379">
        <f t="shared" si="0"/>
        <v>0</v>
      </c>
      <c r="P55" s="380">
        <f t="shared" si="1"/>
        <v>0</v>
      </c>
      <c r="Q55" s="381">
        <v>0</v>
      </c>
      <c r="R55" s="168"/>
      <c r="S55" s="166"/>
      <c r="T55" s="164" t="str">
        <f t="shared" si="2"/>
        <v/>
      </c>
      <c r="U55" s="165">
        <f>IF(E55=予算詳細!$L$4,F55*予算詳細!$N$4,IF(E55=予算詳細!$L$5,F55*予算詳細!$N$5,IF(E55=予算詳細!$L$6,F55*予算詳細!$N$6,F55)))</f>
        <v>0</v>
      </c>
    </row>
    <row r="56" spans="1:21" outlineLevel="1" x14ac:dyDescent="0.2">
      <c r="A56" s="166">
        <v>52</v>
      </c>
      <c r="B56" s="266"/>
      <c r="C56" s="267"/>
      <c r="D56" s="268"/>
      <c r="E56" s="166"/>
      <c r="F56" s="378"/>
      <c r="G56" s="167"/>
      <c r="H56" s="303"/>
      <c r="I56" s="167"/>
      <c r="J56" s="303"/>
      <c r="K56" s="167"/>
      <c r="L56" s="273"/>
      <c r="M56" s="166"/>
      <c r="N56" s="273"/>
      <c r="O56" s="379">
        <f t="shared" si="0"/>
        <v>0</v>
      </c>
      <c r="P56" s="380">
        <f t="shared" si="1"/>
        <v>0</v>
      </c>
      <c r="Q56" s="381">
        <v>0</v>
      </c>
      <c r="R56" s="168"/>
      <c r="S56" s="166"/>
      <c r="T56" s="164" t="str">
        <f t="shared" si="2"/>
        <v/>
      </c>
      <c r="U56" s="165">
        <f>IF(E56=予算詳細!$L$4,F56*予算詳細!$N$4,IF(E56=予算詳細!$L$5,F56*予算詳細!$N$5,IF(E56=予算詳細!$L$6,F56*予算詳細!$N$6,F56)))</f>
        <v>0</v>
      </c>
    </row>
    <row r="57" spans="1:21" outlineLevel="1" x14ac:dyDescent="0.2">
      <c r="A57" s="166">
        <v>53</v>
      </c>
      <c r="B57" s="266"/>
      <c r="C57" s="267"/>
      <c r="D57" s="268"/>
      <c r="E57" s="166"/>
      <c r="F57" s="378"/>
      <c r="G57" s="167"/>
      <c r="H57" s="303"/>
      <c r="I57" s="167"/>
      <c r="J57" s="303"/>
      <c r="K57" s="167"/>
      <c r="L57" s="273"/>
      <c r="M57" s="166"/>
      <c r="N57" s="273"/>
      <c r="O57" s="379">
        <f t="shared" si="0"/>
        <v>0</v>
      </c>
      <c r="P57" s="380">
        <f t="shared" si="1"/>
        <v>0</v>
      </c>
      <c r="Q57" s="381">
        <v>0</v>
      </c>
      <c r="R57" s="168"/>
      <c r="S57" s="166"/>
      <c r="T57" s="164" t="str">
        <f t="shared" si="2"/>
        <v/>
      </c>
      <c r="U57" s="165">
        <f>IF(E57=予算詳細!$L$4,F57*予算詳細!$N$4,IF(E57=予算詳細!$L$5,F57*予算詳細!$N$5,IF(E57=予算詳細!$L$6,F57*予算詳細!$N$6,F57)))</f>
        <v>0</v>
      </c>
    </row>
    <row r="58" spans="1:21" outlineLevel="1" x14ac:dyDescent="0.2">
      <c r="A58" s="166">
        <v>54</v>
      </c>
      <c r="B58" s="266"/>
      <c r="C58" s="267"/>
      <c r="D58" s="268"/>
      <c r="E58" s="166"/>
      <c r="F58" s="378"/>
      <c r="G58" s="167"/>
      <c r="H58" s="303"/>
      <c r="I58" s="167"/>
      <c r="J58" s="303"/>
      <c r="K58" s="167"/>
      <c r="L58" s="273"/>
      <c r="M58" s="166"/>
      <c r="N58" s="273"/>
      <c r="O58" s="379">
        <f t="shared" si="0"/>
        <v>0</v>
      </c>
      <c r="P58" s="380">
        <f t="shared" si="1"/>
        <v>0</v>
      </c>
      <c r="Q58" s="381">
        <v>0</v>
      </c>
      <c r="R58" s="168"/>
      <c r="S58" s="166"/>
      <c r="T58" s="164" t="str">
        <f t="shared" si="2"/>
        <v/>
      </c>
      <c r="U58" s="165">
        <f>IF(E58=予算詳細!$L$4,F58*予算詳細!$N$4,IF(E58=予算詳細!$L$5,F58*予算詳細!$N$5,IF(E58=予算詳細!$L$6,F58*予算詳細!$N$6,F58)))</f>
        <v>0</v>
      </c>
    </row>
    <row r="59" spans="1:21" outlineLevel="1" x14ac:dyDescent="0.2">
      <c r="A59" s="166">
        <v>55</v>
      </c>
      <c r="B59" s="266"/>
      <c r="C59" s="267"/>
      <c r="D59" s="268"/>
      <c r="E59" s="166"/>
      <c r="F59" s="378"/>
      <c r="G59" s="167"/>
      <c r="H59" s="303"/>
      <c r="I59" s="167"/>
      <c r="J59" s="303"/>
      <c r="K59" s="167"/>
      <c r="L59" s="273"/>
      <c r="M59" s="166"/>
      <c r="N59" s="273"/>
      <c r="O59" s="379">
        <f t="shared" si="0"/>
        <v>0</v>
      </c>
      <c r="P59" s="380">
        <f t="shared" si="1"/>
        <v>0</v>
      </c>
      <c r="Q59" s="381">
        <v>0</v>
      </c>
      <c r="R59" s="168"/>
      <c r="S59" s="166"/>
      <c r="T59" s="164" t="str">
        <f t="shared" si="2"/>
        <v/>
      </c>
      <c r="U59" s="165">
        <f>IF(E59=予算詳細!$L$4,F59*予算詳細!$N$4,IF(E59=予算詳細!$L$5,F59*予算詳細!$N$5,IF(E59=予算詳細!$L$6,F59*予算詳細!$N$6,F59)))</f>
        <v>0</v>
      </c>
    </row>
    <row r="60" spans="1:21" outlineLevel="1" x14ac:dyDescent="0.2">
      <c r="A60" s="166">
        <v>56</v>
      </c>
      <c r="B60" s="266"/>
      <c r="C60" s="267"/>
      <c r="D60" s="268"/>
      <c r="E60" s="166"/>
      <c r="F60" s="378"/>
      <c r="G60" s="167"/>
      <c r="H60" s="303"/>
      <c r="I60" s="167"/>
      <c r="J60" s="303"/>
      <c r="K60" s="167"/>
      <c r="L60" s="273"/>
      <c r="M60" s="166"/>
      <c r="N60" s="273"/>
      <c r="O60" s="379">
        <f t="shared" si="0"/>
        <v>0</v>
      </c>
      <c r="P60" s="380">
        <f t="shared" si="1"/>
        <v>0</v>
      </c>
      <c r="Q60" s="381">
        <v>0</v>
      </c>
      <c r="R60" s="168"/>
      <c r="S60" s="166"/>
      <c r="T60" s="164" t="str">
        <f t="shared" si="2"/>
        <v/>
      </c>
      <c r="U60" s="165">
        <f>IF(E60=予算詳細!$L$4,F60*予算詳細!$N$4,IF(E60=予算詳細!$L$5,F60*予算詳細!$N$5,IF(E60=予算詳細!$L$6,F60*予算詳細!$N$6,F60)))</f>
        <v>0</v>
      </c>
    </row>
    <row r="61" spans="1:21" outlineLevel="1" x14ac:dyDescent="0.2">
      <c r="A61" s="166">
        <v>57</v>
      </c>
      <c r="B61" s="266"/>
      <c r="C61" s="267"/>
      <c r="D61" s="268"/>
      <c r="E61" s="166"/>
      <c r="F61" s="378"/>
      <c r="G61" s="167"/>
      <c r="H61" s="303"/>
      <c r="I61" s="167"/>
      <c r="J61" s="303"/>
      <c r="K61" s="167"/>
      <c r="L61" s="273"/>
      <c r="M61" s="166"/>
      <c r="N61" s="273"/>
      <c r="O61" s="379">
        <f t="shared" si="0"/>
        <v>0</v>
      </c>
      <c r="P61" s="380">
        <f t="shared" si="1"/>
        <v>0</v>
      </c>
      <c r="Q61" s="381">
        <v>0</v>
      </c>
      <c r="R61" s="168"/>
      <c r="S61" s="166"/>
      <c r="T61" s="164" t="str">
        <f t="shared" si="2"/>
        <v/>
      </c>
      <c r="U61" s="165">
        <f>IF(E61=予算詳細!$L$4,F61*予算詳細!$N$4,IF(E61=予算詳細!$L$5,F61*予算詳細!$N$5,IF(E61=予算詳細!$L$6,F61*予算詳細!$N$6,F61)))</f>
        <v>0</v>
      </c>
    </row>
    <row r="62" spans="1:21" outlineLevel="1" x14ac:dyDescent="0.2">
      <c r="A62" s="166">
        <v>58</v>
      </c>
      <c r="B62" s="266"/>
      <c r="C62" s="267"/>
      <c r="D62" s="268"/>
      <c r="E62" s="166"/>
      <c r="F62" s="378"/>
      <c r="G62" s="167"/>
      <c r="H62" s="303"/>
      <c r="I62" s="167"/>
      <c r="J62" s="303"/>
      <c r="K62" s="167"/>
      <c r="L62" s="273"/>
      <c r="M62" s="166"/>
      <c r="N62" s="273"/>
      <c r="O62" s="379">
        <f t="shared" si="0"/>
        <v>0</v>
      </c>
      <c r="P62" s="380">
        <f t="shared" si="1"/>
        <v>0</v>
      </c>
      <c r="Q62" s="381">
        <v>0</v>
      </c>
      <c r="R62" s="168"/>
      <c r="S62" s="166"/>
      <c r="T62" s="164" t="str">
        <f t="shared" si="2"/>
        <v/>
      </c>
      <c r="U62" s="165">
        <f>IF(E62=予算詳細!$L$4,F62*予算詳細!$N$4,IF(E62=予算詳細!$L$5,F62*予算詳細!$N$5,IF(E62=予算詳細!$L$6,F62*予算詳細!$N$6,F62)))</f>
        <v>0</v>
      </c>
    </row>
    <row r="63" spans="1:21" outlineLevel="1" x14ac:dyDescent="0.2">
      <c r="A63" s="166">
        <v>59</v>
      </c>
      <c r="B63" s="266"/>
      <c r="C63" s="267"/>
      <c r="D63" s="268"/>
      <c r="E63" s="166"/>
      <c r="F63" s="378"/>
      <c r="G63" s="167"/>
      <c r="H63" s="303"/>
      <c r="I63" s="167"/>
      <c r="J63" s="303"/>
      <c r="K63" s="167"/>
      <c r="L63" s="273"/>
      <c r="M63" s="166"/>
      <c r="N63" s="273"/>
      <c r="O63" s="379">
        <f t="shared" si="0"/>
        <v>0</v>
      </c>
      <c r="P63" s="380">
        <f t="shared" si="1"/>
        <v>0</v>
      </c>
      <c r="Q63" s="381">
        <v>0</v>
      </c>
      <c r="R63" s="168"/>
      <c r="S63" s="166"/>
      <c r="T63" s="164" t="str">
        <f t="shared" si="2"/>
        <v/>
      </c>
      <c r="U63" s="165">
        <f>IF(E63=予算詳細!$L$4,F63*予算詳細!$N$4,IF(E63=予算詳細!$L$5,F63*予算詳細!$N$5,IF(E63=予算詳細!$L$6,F63*予算詳細!$N$6,F63)))</f>
        <v>0</v>
      </c>
    </row>
    <row r="64" spans="1:21" outlineLevel="1" x14ac:dyDescent="0.2">
      <c r="A64" s="166">
        <v>60</v>
      </c>
      <c r="B64" s="266"/>
      <c r="C64" s="267"/>
      <c r="D64" s="268"/>
      <c r="E64" s="166"/>
      <c r="F64" s="378"/>
      <c r="G64" s="167"/>
      <c r="H64" s="303"/>
      <c r="I64" s="167"/>
      <c r="J64" s="303"/>
      <c r="K64" s="167"/>
      <c r="L64" s="273"/>
      <c r="M64" s="166"/>
      <c r="N64" s="273"/>
      <c r="O64" s="379">
        <f t="shared" si="0"/>
        <v>0</v>
      </c>
      <c r="P64" s="380">
        <f t="shared" si="1"/>
        <v>0</v>
      </c>
      <c r="Q64" s="381">
        <v>0</v>
      </c>
      <c r="R64" s="168"/>
      <c r="S64" s="166"/>
      <c r="T64" s="164" t="str">
        <f t="shared" si="2"/>
        <v/>
      </c>
      <c r="U64" s="165">
        <f>IF(E64=予算詳細!$L$4,F64*予算詳細!$N$4,IF(E64=予算詳細!$L$5,F64*予算詳細!$N$5,IF(E64=予算詳細!$L$6,F64*予算詳細!$N$6,F64)))</f>
        <v>0</v>
      </c>
    </row>
    <row r="65" spans="1:21" outlineLevel="1" x14ac:dyDescent="0.2">
      <c r="A65" s="166">
        <v>61</v>
      </c>
      <c r="B65" s="266"/>
      <c r="C65" s="267"/>
      <c r="D65" s="268"/>
      <c r="E65" s="166"/>
      <c r="F65" s="378"/>
      <c r="G65" s="167"/>
      <c r="H65" s="303"/>
      <c r="I65" s="167"/>
      <c r="J65" s="303"/>
      <c r="K65" s="167"/>
      <c r="L65" s="273"/>
      <c r="M65" s="166"/>
      <c r="N65" s="273"/>
      <c r="O65" s="379">
        <f t="shared" si="0"/>
        <v>0</v>
      </c>
      <c r="P65" s="380">
        <f t="shared" si="1"/>
        <v>0</v>
      </c>
      <c r="Q65" s="381">
        <v>0</v>
      </c>
      <c r="R65" s="168"/>
      <c r="S65" s="166"/>
      <c r="T65" s="164" t="str">
        <f t="shared" si="2"/>
        <v/>
      </c>
      <c r="U65" s="165">
        <f>IF(E65=予算詳細!$L$4,F65*予算詳細!$N$4,IF(E65=予算詳細!$L$5,F65*予算詳細!$N$5,IF(E65=予算詳細!$L$6,F65*予算詳細!$N$6,F65)))</f>
        <v>0</v>
      </c>
    </row>
    <row r="66" spans="1:21" outlineLevel="1" x14ac:dyDescent="0.2">
      <c r="A66" s="166">
        <v>62</v>
      </c>
      <c r="B66" s="266"/>
      <c r="C66" s="267"/>
      <c r="D66" s="268"/>
      <c r="E66" s="166"/>
      <c r="F66" s="378"/>
      <c r="G66" s="167"/>
      <c r="H66" s="303"/>
      <c r="I66" s="167"/>
      <c r="J66" s="303"/>
      <c r="K66" s="167"/>
      <c r="L66" s="273"/>
      <c r="M66" s="166"/>
      <c r="N66" s="273"/>
      <c r="O66" s="379">
        <f t="shared" si="0"/>
        <v>0</v>
      </c>
      <c r="P66" s="380">
        <f t="shared" si="1"/>
        <v>0</v>
      </c>
      <c r="Q66" s="381">
        <v>0</v>
      </c>
      <c r="R66" s="168"/>
      <c r="S66" s="166"/>
      <c r="T66" s="164" t="str">
        <f t="shared" si="2"/>
        <v/>
      </c>
      <c r="U66" s="165">
        <f>IF(E66=予算詳細!$L$4,F66*予算詳細!$N$4,IF(E66=予算詳細!$L$5,F66*予算詳細!$N$5,IF(E66=予算詳細!$L$6,F66*予算詳細!$N$6,F66)))</f>
        <v>0</v>
      </c>
    </row>
    <row r="67" spans="1:21" outlineLevel="1" x14ac:dyDescent="0.2">
      <c r="A67" s="166">
        <v>63</v>
      </c>
      <c r="B67" s="266"/>
      <c r="C67" s="267"/>
      <c r="D67" s="268"/>
      <c r="E67" s="166"/>
      <c r="F67" s="378"/>
      <c r="G67" s="167"/>
      <c r="H67" s="303"/>
      <c r="I67" s="167"/>
      <c r="J67" s="303"/>
      <c r="K67" s="167"/>
      <c r="L67" s="273"/>
      <c r="M67" s="166"/>
      <c r="N67" s="273"/>
      <c r="O67" s="379">
        <f t="shared" si="0"/>
        <v>0</v>
      </c>
      <c r="P67" s="380">
        <f t="shared" si="1"/>
        <v>0</v>
      </c>
      <c r="Q67" s="381">
        <v>0</v>
      </c>
      <c r="R67" s="168"/>
      <c r="S67" s="166"/>
      <c r="T67" s="164" t="str">
        <f t="shared" si="2"/>
        <v/>
      </c>
      <c r="U67" s="165">
        <f>IF(E67=予算詳細!$L$4,F67*予算詳細!$N$4,IF(E67=予算詳細!$L$5,F67*予算詳細!$N$5,IF(E67=予算詳細!$L$6,F67*予算詳細!$N$6,F67)))</f>
        <v>0</v>
      </c>
    </row>
    <row r="68" spans="1:21" outlineLevel="1" x14ac:dyDescent="0.2">
      <c r="A68" s="166">
        <v>64</v>
      </c>
      <c r="B68" s="266"/>
      <c r="C68" s="267"/>
      <c r="D68" s="268"/>
      <c r="E68" s="166"/>
      <c r="F68" s="378"/>
      <c r="G68" s="167"/>
      <c r="H68" s="303"/>
      <c r="I68" s="167"/>
      <c r="J68" s="303"/>
      <c r="K68" s="167"/>
      <c r="L68" s="273"/>
      <c r="M68" s="166"/>
      <c r="N68" s="273"/>
      <c r="O68" s="379">
        <f t="shared" si="0"/>
        <v>0</v>
      </c>
      <c r="P68" s="380">
        <f t="shared" si="1"/>
        <v>0</v>
      </c>
      <c r="Q68" s="381">
        <v>0</v>
      </c>
      <c r="R68" s="168"/>
      <c r="S68" s="166"/>
      <c r="T68" s="164" t="str">
        <f t="shared" si="2"/>
        <v/>
      </c>
      <c r="U68" s="165">
        <f>IF(E68=予算詳細!$L$4,F68*予算詳細!$N$4,IF(E68=予算詳細!$L$5,F68*予算詳細!$N$5,IF(E68=予算詳細!$L$6,F68*予算詳細!$N$6,F68)))</f>
        <v>0</v>
      </c>
    </row>
    <row r="69" spans="1:21" outlineLevel="1" x14ac:dyDescent="0.2">
      <c r="A69" s="166">
        <v>65</v>
      </c>
      <c r="B69" s="266"/>
      <c r="C69" s="267"/>
      <c r="D69" s="268"/>
      <c r="E69" s="166"/>
      <c r="F69" s="378"/>
      <c r="G69" s="167"/>
      <c r="H69" s="303"/>
      <c r="I69" s="167"/>
      <c r="J69" s="303"/>
      <c r="K69" s="167"/>
      <c r="L69" s="273"/>
      <c r="M69" s="166"/>
      <c r="N69" s="273"/>
      <c r="O69" s="379">
        <f t="shared" si="0"/>
        <v>0</v>
      </c>
      <c r="P69" s="380">
        <f t="shared" si="1"/>
        <v>0</v>
      </c>
      <c r="Q69" s="381">
        <v>0</v>
      </c>
      <c r="R69" s="168"/>
      <c r="S69" s="166"/>
      <c r="T69" s="164" t="str">
        <f t="shared" si="2"/>
        <v/>
      </c>
      <c r="U69" s="165">
        <f>IF(E69=予算詳細!$L$4,F69*予算詳細!$N$4,IF(E69=予算詳細!$L$5,F69*予算詳細!$N$5,IF(E69=予算詳細!$L$6,F69*予算詳細!$N$6,F69)))</f>
        <v>0</v>
      </c>
    </row>
    <row r="70" spans="1:21" outlineLevel="1" x14ac:dyDescent="0.2">
      <c r="A70" s="166">
        <v>66</v>
      </c>
      <c r="B70" s="266"/>
      <c r="C70" s="267"/>
      <c r="D70" s="268"/>
      <c r="E70" s="166"/>
      <c r="F70" s="378"/>
      <c r="G70" s="167"/>
      <c r="H70" s="303"/>
      <c r="I70" s="167"/>
      <c r="J70" s="303"/>
      <c r="K70" s="167"/>
      <c r="L70" s="273"/>
      <c r="M70" s="166"/>
      <c r="N70" s="273"/>
      <c r="O70" s="379">
        <f t="shared" ref="O70:O104" si="3">ROUNDDOWN(PRODUCT(F70,G70,I70,K70,M70),2)</f>
        <v>0</v>
      </c>
      <c r="P70" s="380">
        <f t="shared" ref="P70:P104" si="4">O70-Q70</f>
        <v>0</v>
      </c>
      <c r="Q70" s="381">
        <v>0</v>
      </c>
      <c r="R70" s="168"/>
      <c r="S70" s="166"/>
      <c r="T70" s="164" t="str">
        <f t="shared" ref="T70:T104" si="5">IF(U70&gt;49999,"3者見積必要","")</f>
        <v/>
      </c>
      <c r="U70" s="165">
        <f>IF(E70=予算詳細!$L$4,F70*予算詳細!$N$4,IF(E70=予算詳細!$L$5,F70*予算詳細!$N$5,IF(E70=予算詳細!$L$6,F70*予算詳細!$N$6,F70)))</f>
        <v>0</v>
      </c>
    </row>
    <row r="71" spans="1:21" outlineLevel="1" x14ac:dyDescent="0.2">
      <c r="A71" s="166">
        <v>67</v>
      </c>
      <c r="B71" s="266"/>
      <c r="C71" s="267"/>
      <c r="D71" s="268"/>
      <c r="E71" s="166"/>
      <c r="F71" s="378"/>
      <c r="G71" s="167"/>
      <c r="H71" s="303"/>
      <c r="I71" s="167"/>
      <c r="J71" s="303"/>
      <c r="K71" s="167"/>
      <c r="L71" s="273"/>
      <c r="M71" s="166"/>
      <c r="N71" s="273"/>
      <c r="O71" s="379">
        <f t="shared" si="3"/>
        <v>0</v>
      </c>
      <c r="P71" s="380">
        <f t="shared" si="4"/>
        <v>0</v>
      </c>
      <c r="Q71" s="381">
        <v>0</v>
      </c>
      <c r="R71" s="168"/>
      <c r="S71" s="166"/>
      <c r="T71" s="164" t="str">
        <f t="shared" si="5"/>
        <v/>
      </c>
      <c r="U71" s="165">
        <f>IF(E71=予算詳細!$L$4,F71*予算詳細!$N$4,IF(E71=予算詳細!$L$5,F71*予算詳細!$N$5,IF(E71=予算詳細!$L$6,F71*予算詳細!$N$6,F71)))</f>
        <v>0</v>
      </c>
    </row>
    <row r="72" spans="1:21" outlineLevel="1" x14ac:dyDescent="0.2">
      <c r="A72" s="166">
        <v>68</v>
      </c>
      <c r="B72" s="266"/>
      <c r="C72" s="267"/>
      <c r="D72" s="268"/>
      <c r="E72" s="166"/>
      <c r="F72" s="378"/>
      <c r="G72" s="167"/>
      <c r="H72" s="303"/>
      <c r="I72" s="167"/>
      <c r="J72" s="303"/>
      <c r="K72" s="167"/>
      <c r="L72" s="273"/>
      <c r="M72" s="166"/>
      <c r="N72" s="273"/>
      <c r="O72" s="379">
        <f t="shared" si="3"/>
        <v>0</v>
      </c>
      <c r="P72" s="380">
        <f t="shared" si="4"/>
        <v>0</v>
      </c>
      <c r="Q72" s="381">
        <v>0</v>
      </c>
      <c r="R72" s="168"/>
      <c r="S72" s="166"/>
      <c r="T72" s="164" t="str">
        <f t="shared" si="5"/>
        <v/>
      </c>
      <c r="U72" s="165">
        <f>IF(E72=予算詳細!$L$4,F72*予算詳細!$N$4,IF(E72=予算詳細!$L$5,F72*予算詳細!$N$5,IF(E72=予算詳細!$L$6,F72*予算詳細!$N$6,F72)))</f>
        <v>0</v>
      </c>
    </row>
    <row r="73" spans="1:21" outlineLevel="1" x14ac:dyDescent="0.2">
      <c r="A73" s="166">
        <v>69</v>
      </c>
      <c r="B73" s="266"/>
      <c r="C73" s="267"/>
      <c r="D73" s="268"/>
      <c r="E73" s="166"/>
      <c r="F73" s="378"/>
      <c r="G73" s="167"/>
      <c r="H73" s="303"/>
      <c r="I73" s="167"/>
      <c r="J73" s="303"/>
      <c r="K73" s="167"/>
      <c r="L73" s="273"/>
      <c r="M73" s="166"/>
      <c r="N73" s="273"/>
      <c r="O73" s="379">
        <f t="shared" si="3"/>
        <v>0</v>
      </c>
      <c r="P73" s="380">
        <f t="shared" si="4"/>
        <v>0</v>
      </c>
      <c r="Q73" s="381">
        <v>0</v>
      </c>
      <c r="R73" s="168"/>
      <c r="S73" s="166"/>
      <c r="T73" s="164" t="str">
        <f t="shared" si="5"/>
        <v/>
      </c>
      <c r="U73" s="165">
        <f>IF(E73=予算詳細!$L$4,F73*予算詳細!$N$4,IF(E73=予算詳細!$L$5,F73*予算詳細!$N$5,IF(E73=予算詳細!$L$6,F73*予算詳細!$N$6,F73)))</f>
        <v>0</v>
      </c>
    </row>
    <row r="74" spans="1:21" outlineLevel="1" x14ac:dyDescent="0.2">
      <c r="A74" s="166">
        <v>70</v>
      </c>
      <c r="B74" s="266"/>
      <c r="C74" s="267"/>
      <c r="D74" s="268"/>
      <c r="E74" s="166"/>
      <c r="F74" s="378"/>
      <c r="G74" s="167"/>
      <c r="H74" s="303"/>
      <c r="I74" s="167"/>
      <c r="J74" s="303"/>
      <c r="K74" s="167"/>
      <c r="L74" s="273"/>
      <c r="M74" s="166"/>
      <c r="N74" s="273"/>
      <c r="O74" s="379">
        <f t="shared" si="3"/>
        <v>0</v>
      </c>
      <c r="P74" s="380">
        <f t="shared" si="4"/>
        <v>0</v>
      </c>
      <c r="Q74" s="381">
        <v>0</v>
      </c>
      <c r="R74" s="168"/>
      <c r="S74" s="166"/>
      <c r="T74" s="164" t="str">
        <f t="shared" si="5"/>
        <v/>
      </c>
      <c r="U74" s="165">
        <f>IF(E74=予算詳細!$L$4,F74*予算詳細!$N$4,IF(E74=予算詳細!$L$5,F74*予算詳細!$N$5,IF(E74=予算詳細!$L$6,F74*予算詳細!$N$6,F74)))</f>
        <v>0</v>
      </c>
    </row>
    <row r="75" spans="1:21" outlineLevel="1" x14ac:dyDescent="0.2">
      <c r="A75" s="166">
        <v>71</v>
      </c>
      <c r="B75" s="266"/>
      <c r="C75" s="267"/>
      <c r="D75" s="268"/>
      <c r="E75" s="166"/>
      <c r="F75" s="378"/>
      <c r="G75" s="167"/>
      <c r="H75" s="303"/>
      <c r="I75" s="167"/>
      <c r="J75" s="303"/>
      <c r="K75" s="167"/>
      <c r="L75" s="273"/>
      <c r="M75" s="166"/>
      <c r="N75" s="273"/>
      <c r="O75" s="379">
        <f t="shared" si="3"/>
        <v>0</v>
      </c>
      <c r="P75" s="380">
        <f t="shared" si="4"/>
        <v>0</v>
      </c>
      <c r="Q75" s="381">
        <v>0</v>
      </c>
      <c r="R75" s="168"/>
      <c r="S75" s="166"/>
      <c r="T75" s="164" t="str">
        <f t="shared" si="5"/>
        <v/>
      </c>
      <c r="U75" s="165">
        <f>IF(E75=予算詳細!$L$4,F75*予算詳細!$N$4,IF(E75=予算詳細!$L$5,F75*予算詳細!$N$5,IF(E75=予算詳細!$L$6,F75*予算詳細!$N$6,F75)))</f>
        <v>0</v>
      </c>
    </row>
    <row r="76" spans="1:21" outlineLevel="1" x14ac:dyDescent="0.2">
      <c r="A76" s="166">
        <v>72</v>
      </c>
      <c r="B76" s="266"/>
      <c r="C76" s="267"/>
      <c r="D76" s="268"/>
      <c r="E76" s="166"/>
      <c r="F76" s="378"/>
      <c r="G76" s="167"/>
      <c r="H76" s="303"/>
      <c r="I76" s="167"/>
      <c r="J76" s="303"/>
      <c r="K76" s="167"/>
      <c r="L76" s="273"/>
      <c r="M76" s="166"/>
      <c r="N76" s="273"/>
      <c r="O76" s="379">
        <f t="shared" si="3"/>
        <v>0</v>
      </c>
      <c r="P76" s="380">
        <f t="shared" si="4"/>
        <v>0</v>
      </c>
      <c r="Q76" s="381">
        <v>0</v>
      </c>
      <c r="R76" s="168"/>
      <c r="S76" s="166"/>
      <c r="T76" s="164" t="str">
        <f t="shared" si="5"/>
        <v/>
      </c>
      <c r="U76" s="165">
        <f>IF(E76=予算詳細!$L$4,F76*予算詳細!$N$4,IF(E76=予算詳細!$L$5,F76*予算詳細!$N$5,IF(E76=予算詳細!$L$6,F76*予算詳細!$N$6,F76)))</f>
        <v>0</v>
      </c>
    </row>
    <row r="77" spans="1:21" outlineLevel="1" x14ac:dyDescent="0.2">
      <c r="A77" s="166">
        <v>73</v>
      </c>
      <c r="B77" s="266"/>
      <c r="C77" s="267"/>
      <c r="D77" s="268"/>
      <c r="E77" s="166"/>
      <c r="F77" s="378"/>
      <c r="G77" s="167"/>
      <c r="H77" s="303"/>
      <c r="I77" s="167"/>
      <c r="J77" s="303"/>
      <c r="K77" s="167"/>
      <c r="L77" s="273"/>
      <c r="M77" s="166"/>
      <c r="N77" s="273"/>
      <c r="O77" s="379">
        <f t="shared" si="3"/>
        <v>0</v>
      </c>
      <c r="P77" s="380">
        <f t="shared" si="4"/>
        <v>0</v>
      </c>
      <c r="Q77" s="381">
        <v>0</v>
      </c>
      <c r="R77" s="168"/>
      <c r="S77" s="166"/>
      <c r="T77" s="164" t="str">
        <f t="shared" si="5"/>
        <v/>
      </c>
      <c r="U77" s="165">
        <f>IF(E77=予算詳細!$L$4,F77*予算詳細!$N$4,IF(E77=予算詳細!$L$5,F77*予算詳細!$N$5,IF(E77=予算詳細!$L$6,F77*予算詳細!$N$6,F77)))</f>
        <v>0</v>
      </c>
    </row>
    <row r="78" spans="1:21" outlineLevel="1" x14ac:dyDescent="0.2">
      <c r="A78" s="166">
        <v>74</v>
      </c>
      <c r="B78" s="266"/>
      <c r="C78" s="267"/>
      <c r="D78" s="268"/>
      <c r="E78" s="166"/>
      <c r="F78" s="378"/>
      <c r="G78" s="167"/>
      <c r="H78" s="303"/>
      <c r="I78" s="167"/>
      <c r="J78" s="303"/>
      <c r="K78" s="167"/>
      <c r="L78" s="273"/>
      <c r="M78" s="166"/>
      <c r="N78" s="273"/>
      <c r="O78" s="379">
        <f t="shared" si="3"/>
        <v>0</v>
      </c>
      <c r="P78" s="380">
        <f t="shared" si="4"/>
        <v>0</v>
      </c>
      <c r="Q78" s="381">
        <v>0</v>
      </c>
      <c r="R78" s="168"/>
      <c r="S78" s="166"/>
      <c r="T78" s="164" t="str">
        <f t="shared" si="5"/>
        <v/>
      </c>
      <c r="U78" s="165">
        <f>IF(E78=予算詳細!$L$4,F78*予算詳細!$N$4,IF(E78=予算詳細!$L$5,F78*予算詳細!$N$5,IF(E78=予算詳細!$L$6,F78*予算詳細!$N$6,F78)))</f>
        <v>0</v>
      </c>
    </row>
    <row r="79" spans="1:21" outlineLevel="1" x14ac:dyDescent="0.2">
      <c r="A79" s="166">
        <v>75</v>
      </c>
      <c r="B79" s="266"/>
      <c r="C79" s="267"/>
      <c r="D79" s="268"/>
      <c r="E79" s="166"/>
      <c r="F79" s="378"/>
      <c r="G79" s="167"/>
      <c r="H79" s="303"/>
      <c r="I79" s="167"/>
      <c r="J79" s="303"/>
      <c r="K79" s="167"/>
      <c r="L79" s="273"/>
      <c r="M79" s="166"/>
      <c r="N79" s="273"/>
      <c r="O79" s="379">
        <f t="shared" si="3"/>
        <v>0</v>
      </c>
      <c r="P79" s="380">
        <f t="shared" si="4"/>
        <v>0</v>
      </c>
      <c r="Q79" s="381">
        <v>0</v>
      </c>
      <c r="R79" s="168"/>
      <c r="S79" s="166"/>
      <c r="T79" s="164" t="str">
        <f t="shared" si="5"/>
        <v/>
      </c>
      <c r="U79" s="165">
        <f>IF(E79=予算詳細!$L$4,F79*予算詳細!$N$4,IF(E79=予算詳細!$L$5,F79*予算詳細!$N$5,IF(E79=予算詳細!$L$6,F79*予算詳細!$N$6,F79)))</f>
        <v>0</v>
      </c>
    </row>
    <row r="80" spans="1:21" outlineLevel="1" x14ac:dyDescent="0.2">
      <c r="A80" s="166">
        <v>76</v>
      </c>
      <c r="B80" s="266"/>
      <c r="C80" s="267"/>
      <c r="D80" s="268"/>
      <c r="E80" s="166"/>
      <c r="F80" s="378"/>
      <c r="G80" s="167"/>
      <c r="H80" s="303"/>
      <c r="I80" s="167"/>
      <c r="J80" s="303"/>
      <c r="K80" s="167"/>
      <c r="L80" s="273"/>
      <c r="M80" s="166"/>
      <c r="N80" s="273"/>
      <c r="O80" s="379">
        <f t="shared" si="3"/>
        <v>0</v>
      </c>
      <c r="P80" s="380">
        <f t="shared" si="4"/>
        <v>0</v>
      </c>
      <c r="Q80" s="381">
        <v>0</v>
      </c>
      <c r="R80" s="168"/>
      <c r="S80" s="166"/>
      <c r="T80" s="164" t="str">
        <f t="shared" si="5"/>
        <v/>
      </c>
      <c r="U80" s="165">
        <f>IF(E80=予算詳細!$L$4,F80*予算詳細!$N$4,IF(E80=予算詳細!$L$5,F80*予算詳細!$N$5,IF(E80=予算詳細!$L$6,F80*予算詳細!$N$6,F80)))</f>
        <v>0</v>
      </c>
    </row>
    <row r="81" spans="1:21" outlineLevel="1" x14ac:dyDescent="0.2">
      <c r="A81" s="166">
        <v>77</v>
      </c>
      <c r="B81" s="266"/>
      <c r="C81" s="267"/>
      <c r="D81" s="268"/>
      <c r="E81" s="166"/>
      <c r="F81" s="378"/>
      <c r="G81" s="167"/>
      <c r="H81" s="303"/>
      <c r="I81" s="167"/>
      <c r="J81" s="303"/>
      <c r="K81" s="167"/>
      <c r="L81" s="273"/>
      <c r="M81" s="166"/>
      <c r="N81" s="273"/>
      <c r="O81" s="379">
        <f t="shared" si="3"/>
        <v>0</v>
      </c>
      <c r="P81" s="380">
        <f t="shared" si="4"/>
        <v>0</v>
      </c>
      <c r="Q81" s="381">
        <v>0</v>
      </c>
      <c r="R81" s="168"/>
      <c r="S81" s="166"/>
      <c r="T81" s="164" t="str">
        <f t="shared" si="5"/>
        <v/>
      </c>
      <c r="U81" s="165">
        <f>IF(E81=予算詳細!$L$4,F81*予算詳細!$N$4,IF(E81=予算詳細!$L$5,F81*予算詳細!$N$5,IF(E81=予算詳細!$L$6,F81*予算詳細!$N$6,F81)))</f>
        <v>0</v>
      </c>
    </row>
    <row r="82" spans="1:21" outlineLevel="1" x14ac:dyDescent="0.2">
      <c r="A82" s="166">
        <v>78</v>
      </c>
      <c r="B82" s="266"/>
      <c r="C82" s="267"/>
      <c r="D82" s="268"/>
      <c r="E82" s="166"/>
      <c r="F82" s="378"/>
      <c r="G82" s="167"/>
      <c r="H82" s="303"/>
      <c r="I82" s="167"/>
      <c r="J82" s="303"/>
      <c r="K82" s="167"/>
      <c r="L82" s="273"/>
      <c r="M82" s="166"/>
      <c r="N82" s="273"/>
      <c r="O82" s="379">
        <f t="shared" si="3"/>
        <v>0</v>
      </c>
      <c r="P82" s="380">
        <f t="shared" si="4"/>
        <v>0</v>
      </c>
      <c r="Q82" s="381">
        <v>0</v>
      </c>
      <c r="R82" s="168"/>
      <c r="S82" s="166"/>
      <c r="T82" s="164" t="str">
        <f t="shared" si="5"/>
        <v/>
      </c>
      <c r="U82" s="165">
        <f>IF(E82=予算詳細!$L$4,F82*予算詳細!$N$4,IF(E82=予算詳細!$L$5,F82*予算詳細!$N$5,IF(E82=予算詳細!$L$6,F82*予算詳細!$N$6,F82)))</f>
        <v>0</v>
      </c>
    </row>
    <row r="83" spans="1:21" outlineLevel="1" x14ac:dyDescent="0.2">
      <c r="A83" s="166">
        <v>79</v>
      </c>
      <c r="B83" s="266"/>
      <c r="C83" s="267"/>
      <c r="D83" s="268"/>
      <c r="E83" s="166"/>
      <c r="F83" s="378"/>
      <c r="G83" s="167"/>
      <c r="H83" s="303"/>
      <c r="I83" s="167"/>
      <c r="J83" s="303"/>
      <c r="K83" s="167"/>
      <c r="L83" s="273"/>
      <c r="M83" s="166"/>
      <c r="N83" s="273"/>
      <c r="O83" s="379">
        <f t="shared" si="3"/>
        <v>0</v>
      </c>
      <c r="P83" s="380">
        <f t="shared" si="4"/>
        <v>0</v>
      </c>
      <c r="Q83" s="381">
        <v>0</v>
      </c>
      <c r="R83" s="168"/>
      <c r="S83" s="166"/>
      <c r="T83" s="164" t="str">
        <f t="shared" si="5"/>
        <v/>
      </c>
      <c r="U83" s="165">
        <f>IF(E83=予算詳細!$L$4,F83*予算詳細!$N$4,IF(E83=予算詳細!$L$5,F83*予算詳細!$N$5,IF(E83=予算詳細!$L$6,F83*予算詳細!$N$6,F83)))</f>
        <v>0</v>
      </c>
    </row>
    <row r="84" spans="1:21" outlineLevel="1" x14ac:dyDescent="0.2">
      <c r="A84" s="166">
        <v>80</v>
      </c>
      <c r="B84" s="266"/>
      <c r="C84" s="267"/>
      <c r="D84" s="268"/>
      <c r="E84" s="166"/>
      <c r="F84" s="378"/>
      <c r="G84" s="167"/>
      <c r="H84" s="303"/>
      <c r="I84" s="167"/>
      <c r="J84" s="303"/>
      <c r="K84" s="167"/>
      <c r="L84" s="273"/>
      <c r="M84" s="166"/>
      <c r="N84" s="273"/>
      <c r="O84" s="379">
        <f t="shared" si="3"/>
        <v>0</v>
      </c>
      <c r="P84" s="380">
        <f t="shared" si="4"/>
        <v>0</v>
      </c>
      <c r="Q84" s="381">
        <v>0</v>
      </c>
      <c r="R84" s="168"/>
      <c r="S84" s="166"/>
      <c r="T84" s="164" t="str">
        <f t="shared" si="5"/>
        <v/>
      </c>
      <c r="U84" s="165">
        <f>IF(E84=予算詳細!$L$4,F84*予算詳細!$N$4,IF(E84=予算詳細!$L$5,F84*予算詳細!$N$5,IF(E84=予算詳細!$L$6,F84*予算詳細!$N$6,F84)))</f>
        <v>0</v>
      </c>
    </row>
    <row r="85" spans="1:21" outlineLevel="1" x14ac:dyDescent="0.2">
      <c r="A85" s="166">
        <v>81</v>
      </c>
      <c r="B85" s="266"/>
      <c r="C85" s="267"/>
      <c r="D85" s="268"/>
      <c r="E85" s="166"/>
      <c r="F85" s="378"/>
      <c r="G85" s="167"/>
      <c r="H85" s="303"/>
      <c r="I85" s="167"/>
      <c r="J85" s="303"/>
      <c r="K85" s="167"/>
      <c r="L85" s="273"/>
      <c r="M85" s="166"/>
      <c r="N85" s="273"/>
      <c r="O85" s="379">
        <f t="shared" si="3"/>
        <v>0</v>
      </c>
      <c r="P85" s="380">
        <f t="shared" si="4"/>
        <v>0</v>
      </c>
      <c r="Q85" s="381">
        <v>0</v>
      </c>
      <c r="R85" s="168"/>
      <c r="S85" s="166"/>
      <c r="T85" s="164" t="str">
        <f t="shared" si="5"/>
        <v/>
      </c>
      <c r="U85" s="165">
        <f>IF(E85=予算詳細!$L$4,F85*予算詳細!$N$4,IF(E85=予算詳細!$L$5,F85*予算詳細!$N$5,IF(E85=予算詳細!$L$6,F85*予算詳細!$N$6,F85)))</f>
        <v>0</v>
      </c>
    </row>
    <row r="86" spans="1:21" outlineLevel="1" x14ac:dyDescent="0.2">
      <c r="A86" s="166">
        <v>82</v>
      </c>
      <c r="B86" s="266"/>
      <c r="C86" s="267"/>
      <c r="D86" s="268"/>
      <c r="E86" s="166"/>
      <c r="F86" s="378"/>
      <c r="G86" s="167"/>
      <c r="H86" s="303"/>
      <c r="I86" s="167"/>
      <c r="J86" s="303"/>
      <c r="K86" s="167"/>
      <c r="L86" s="273"/>
      <c r="M86" s="166"/>
      <c r="N86" s="273"/>
      <c r="O86" s="379">
        <f t="shared" si="3"/>
        <v>0</v>
      </c>
      <c r="P86" s="380">
        <f t="shared" si="4"/>
        <v>0</v>
      </c>
      <c r="Q86" s="381">
        <v>0</v>
      </c>
      <c r="R86" s="168"/>
      <c r="S86" s="166"/>
      <c r="T86" s="164" t="str">
        <f t="shared" si="5"/>
        <v/>
      </c>
      <c r="U86" s="165">
        <f>IF(E86=予算詳細!$L$4,F86*予算詳細!$N$4,IF(E86=予算詳細!$L$5,F86*予算詳細!$N$5,IF(E86=予算詳細!$L$6,F86*予算詳細!$N$6,F86)))</f>
        <v>0</v>
      </c>
    </row>
    <row r="87" spans="1:21" outlineLevel="1" x14ac:dyDescent="0.2">
      <c r="A87" s="166">
        <v>83</v>
      </c>
      <c r="B87" s="266"/>
      <c r="C87" s="267"/>
      <c r="D87" s="268"/>
      <c r="E87" s="166"/>
      <c r="F87" s="378"/>
      <c r="G87" s="167"/>
      <c r="H87" s="303"/>
      <c r="I87" s="167"/>
      <c r="J87" s="303"/>
      <c r="K87" s="167"/>
      <c r="L87" s="273"/>
      <c r="M87" s="166"/>
      <c r="N87" s="273"/>
      <c r="O87" s="379">
        <f t="shared" si="3"/>
        <v>0</v>
      </c>
      <c r="P87" s="380">
        <f t="shared" si="4"/>
        <v>0</v>
      </c>
      <c r="Q87" s="381">
        <v>0</v>
      </c>
      <c r="R87" s="168"/>
      <c r="S87" s="166"/>
      <c r="T87" s="164" t="str">
        <f t="shared" si="5"/>
        <v/>
      </c>
      <c r="U87" s="165">
        <f>IF(E87=予算詳細!$L$4,F87*予算詳細!$N$4,IF(E87=予算詳細!$L$5,F87*予算詳細!$N$5,IF(E87=予算詳細!$L$6,F87*予算詳細!$N$6,F87)))</f>
        <v>0</v>
      </c>
    </row>
    <row r="88" spans="1:21" outlineLevel="1" x14ac:dyDescent="0.2">
      <c r="A88" s="166">
        <v>84</v>
      </c>
      <c r="B88" s="266"/>
      <c r="C88" s="267"/>
      <c r="D88" s="268"/>
      <c r="E88" s="166"/>
      <c r="F88" s="378"/>
      <c r="G88" s="167"/>
      <c r="H88" s="303"/>
      <c r="I88" s="167"/>
      <c r="J88" s="303"/>
      <c r="K88" s="167"/>
      <c r="L88" s="273"/>
      <c r="M88" s="166"/>
      <c r="N88" s="273"/>
      <c r="O88" s="379">
        <f t="shared" si="3"/>
        <v>0</v>
      </c>
      <c r="P88" s="380">
        <f t="shared" si="4"/>
        <v>0</v>
      </c>
      <c r="Q88" s="381">
        <v>0</v>
      </c>
      <c r="R88" s="168"/>
      <c r="S88" s="166"/>
      <c r="T88" s="164" t="str">
        <f t="shared" si="5"/>
        <v/>
      </c>
      <c r="U88" s="165">
        <f>IF(E88=予算詳細!$L$4,F88*予算詳細!$N$4,IF(E88=予算詳細!$L$5,F88*予算詳細!$N$5,IF(E88=予算詳細!$L$6,F88*予算詳細!$N$6,F88)))</f>
        <v>0</v>
      </c>
    </row>
    <row r="89" spans="1:21" outlineLevel="1" x14ac:dyDescent="0.2">
      <c r="A89" s="166">
        <v>85</v>
      </c>
      <c r="B89" s="266"/>
      <c r="C89" s="267"/>
      <c r="D89" s="268"/>
      <c r="E89" s="166"/>
      <c r="F89" s="378"/>
      <c r="G89" s="167"/>
      <c r="H89" s="303"/>
      <c r="I89" s="167"/>
      <c r="J89" s="303"/>
      <c r="K89" s="167"/>
      <c r="L89" s="273"/>
      <c r="M89" s="166"/>
      <c r="N89" s="273"/>
      <c r="O89" s="379">
        <f t="shared" si="3"/>
        <v>0</v>
      </c>
      <c r="P89" s="380">
        <f t="shared" si="4"/>
        <v>0</v>
      </c>
      <c r="Q89" s="381">
        <v>0</v>
      </c>
      <c r="R89" s="168"/>
      <c r="S89" s="166"/>
      <c r="T89" s="164" t="str">
        <f t="shared" si="5"/>
        <v/>
      </c>
      <c r="U89" s="165">
        <f>IF(E89=予算詳細!$L$4,F89*予算詳細!$N$4,IF(E89=予算詳細!$L$5,F89*予算詳細!$N$5,IF(E89=予算詳細!$L$6,F89*予算詳細!$N$6,F89)))</f>
        <v>0</v>
      </c>
    </row>
    <row r="90" spans="1:21" outlineLevel="1" x14ac:dyDescent="0.2">
      <c r="A90" s="166">
        <v>86</v>
      </c>
      <c r="B90" s="266"/>
      <c r="C90" s="267"/>
      <c r="D90" s="268"/>
      <c r="E90" s="166"/>
      <c r="F90" s="378"/>
      <c r="G90" s="167"/>
      <c r="H90" s="303"/>
      <c r="I90" s="167"/>
      <c r="J90" s="303"/>
      <c r="K90" s="167"/>
      <c r="L90" s="273"/>
      <c r="M90" s="166"/>
      <c r="N90" s="273"/>
      <c r="O90" s="379">
        <f t="shared" si="3"/>
        <v>0</v>
      </c>
      <c r="P90" s="380">
        <f t="shared" si="4"/>
        <v>0</v>
      </c>
      <c r="Q90" s="381">
        <v>0</v>
      </c>
      <c r="R90" s="168"/>
      <c r="S90" s="166"/>
      <c r="T90" s="164" t="str">
        <f t="shared" si="5"/>
        <v/>
      </c>
      <c r="U90" s="165">
        <f>IF(E90=予算詳細!$L$4,F90*予算詳細!$N$4,IF(E90=予算詳細!$L$5,F90*予算詳細!$N$5,IF(E90=予算詳細!$L$6,F90*予算詳細!$N$6,F90)))</f>
        <v>0</v>
      </c>
    </row>
    <row r="91" spans="1:21" outlineLevel="1" x14ac:dyDescent="0.2">
      <c r="A91" s="166">
        <v>87</v>
      </c>
      <c r="B91" s="266"/>
      <c r="C91" s="267"/>
      <c r="D91" s="268"/>
      <c r="E91" s="166"/>
      <c r="F91" s="378"/>
      <c r="G91" s="167"/>
      <c r="H91" s="303"/>
      <c r="I91" s="167"/>
      <c r="J91" s="303"/>
      <c r="K91" s="167"/>
      <c r="L91" s="273"/>
      <c r="M91" s="166"/>
      <c r="N91" s="273"/>
      <c r="O91" s="379">
        <f t="shared" si="3"/>
        <v>0</v>
      </c>
      <c r="P91" s="380">
        <f t="shared" si="4"/>
        <v>0</v>
      </c>
      <c r="Q91" s="381">
        <v>0</v>
      </c>
      <c r="R91" s="168"/>
      <c r="S91" s="166"/>
      <c r="T91" s="164" t="str">
        <f t="shared" si="5"/>
        <v/>
      </c>
      <c r="U91" s="165">
        <f>IF(E91=予算詳細!$L$4,F91*予算詳細!$N$4,IF(E91=予算詳細!$L$5,F91*予算詳細!$N$5,IF(E91=予算詳細!$L$6,F91*予算詳細!$N$6,F91)))</f>
        <v>0</v>
      </c>
    </row>
    <row r="92" spans="1:21" outlineLevel="1" x14ac:dyDescent="0.2">
      <c r="A92" s="166">
        <v>88</v>
      </c>
      <c r="B92" s="266"/>
      <c r="C92" s="267"/>
      <c r="D92" s="268"/>
      <c r="E92" s="166"/>
      <c r="F92" s="378"/>
      <c r="G92" s="167"/>
      <c r="H92" s="303"/>
      <c r="I92" s="167"/>
      <c r="J92" s="303"/>
      <c r="K92" s="167"/>
      <c r="L92" s="273"/>
      <c r="M92" s="166"/>
      <c r="N92" s="273"/>
      <c r="O92" s="379">
        <f t="shared" si="3"/>
        <v>0</v>
      </c>
      <c r="P92" s="380">
        <f t="shared" si="4"/>
        <v>0</v>
      </c>
      <c r="Q92" s="381">
        <v>0</v>
      </c>
      <c r="R92" s="168"/>
      <c r="S92" s="166"/>
      <c r="T92" s="164" t="str">
        <f t="shared" si="5"/>
        <v/>
      </c>
      <c r="U92" s="165">
        <f>IF(E92=予算詳細!$L$4,F92*予算詳細!$N$4,IF(E92=予算詳細!$L$5,F92*予算詳細!$N$5,IF(E92=予算詳細!$L$6,F92*予算詳細!$N$6,F92)))</f>
        <v>0</v>
      </c>
    </row>
    <row r="93" spans="1:21" outlineLevel="1" x14ac:dyDescent="0.2">
      <c r="A93" s="166">
        <v>89</v>
      </c>
      <c r="B93" s="266"/>
      <c r="C93" s="267"/>
      <c r="D93" s="268"/>
      <c r="E93" s="166"/>
      <c r="F93" s="378"/>
      <c r="G93" s="167"/>
      <c r="H93" s="303"/>
      <c r="I93" s="167"/>
      <c r="J93" s="303"/>
      <c r="K93" s="167"/>
      <c r="L93" s="273"/>
      <c r="M93" s="166"/>
      <c r="N93" s="273"/>
      <c r="O93" s="379">
        <f t="shared" si="3"/>
        <v>0</v>
      </c>
      <c r="P93" s="380">
        <f t="shared" si="4"/>
        <v>0</v>
      </c>
      <c r="Q93" s="381">
        <v>0</v>
      </c>
      <c r="R93" s="168"/>
      <c r="S93" s="166"/>
      <c r="T93" s="164" t="str">
        <f t="shared" si="5"/>
        <v/>
      </c>
      <c r="U93" s="165">
        <f>IF(E93=予算詳細!$L$4,F93*予算詳細!$N$4,IF(E93=予算詳細!$L$5,F93*予算詳細!$N$5,IF(E93=予算詳細!$L$6,F93*予算詳細!$N$6,F93)))</f>
        <v>0</v>
      </c>
    </row>
    <row r="94" spans="1:21" outlineLevel="1" x14ac:dyDescent="0.2">
      <c r="A94" s="166">
        <v>90</v>
      </c>
      <c r="B94" s="266"/>
      <c r="C94" s="267"/>
      <c r="D94" s="268"/>
      <c r="E94" s="166"/>
      <c r="F94" s="378"/>
      <c r="G94" s="167"/>
      <c r="H94" s="303"/>
      <c r="I94" s="167"/>
      <c r="J94" s="303"/>
      <c r="K94" s="167"/>
      <c r="L94" s="273"/>
      <c r="M94" s="166"/>
      <c r="N94" s="273"/>
      <c r="O94" s="379">
        <f t="shared" si="3"/>
        <v>0</v>
      </c>
      <c r="P94" s="380">
        <f t="shared" si="4"/>
        <v>0</v>
      </c>
      <c r="Q94" s="381">
        <v>0</v>
      </c>
      <c r="R94" s="168"/>
      <c r="S94" s="166"/>
      <c r="T94" s="164" t="str">
        <f t="shared" si="5"/>
        <v/>
      </c>
      <c r="U94" s="165">
        <f>IF(E94=予算詳細!$L$4,F94*予算詳細!$N$4,IF(E94=予算詳細!$L$5,F94*予算詳細!$N$5,IF(E94=予算詳細!$L$6,F94*予算詳細!$N$6,F94)))</f>
        <v>0</v>
      </c>
    </row>
    <row r="95" spans="1:21" outlineLevel="1" x14ac:dyDescent="0.2">
      <c r="A95" s="166">
        <v>91</v>
      </c>
      <c r="B95" s="266"/>
      <c r="C95" s="267"/>
      <c r="D95" s="268"/>
      <c r="E95" s="166"/>
      <c r="F95" s="378"/>
      <c r="G95" s="167"/>
      <c r="H95" s="303"/>
      <c r="I95" s="167"/>
      <c r="J95" s="303"/>
      <c r="K95" s="167"/>
      <c r="L95" s="273"/>
      <c r="M95" s="166"/>
      <c r="N95" s="273"/>
      <c r="O95" s="379">
        <f t="shared" si="3"/>
        <v>0</v>
      </c>
      <c r="P95" s="380">
        <f t="shared" si="4"/>
        <v>0</v>
      </c>
      <c r="Q95" s="381">
        <v>0</v>
      </c>
      <c r="R95" s="168"/>
      <c r="S95" s="166"/>
      <c r="T95" s="164" t="str">
        <f t="shared" si="5"/>
        <v/>
      </c>
      <c r="U95" s="165">
        <f>IF(E95=予算詳細!$L$4,F95*予算詳細!$N$4,IF(E95=予算詳細!$L$5,F95*予算詳細!$N$5,IF(E95=予算詳細!$L$6,F95*予算詳細!$N$6,F95)))</f>
        <v>0</v>
      </c>
    </row>
    <row r="96" spans="1:21" outlineLevel="1" x14ac:dyDescent="0.2">
      <c r="A96" s="166">
        <v>92</v>
      </c>
      <c r="B96" s="266"/>
      <c r="C96" s="267"/>
      <c r="D96" s="268"/>
      <c r="E96" s="166"/>
      <c r="F96" s="378"/>
      <c r="G96" s="167"/>
      <c r="H96" s="303"/>
      <c r="I96" s="167"/>
      <c r="J96" s="303"/>
      <c r="K96" s="167"/>
      <c r="L96" s="273"/>
      <c r="M96" s="166"/>
      <c r="N96" s="273"/>
      <c r="O96" s="379">
        <f t="shared" si="3"/>
        <v>0</v>
      </c>
      <c r="P96" s="380">
        <f t="shared" si="4"/>
        <v>0</v>
      </c>
      <c r="Q96" s="381">
        <v>0</v>
      </c>
      <c r="R96" s="168"/>
      <c r="S96" s="166"/>
      <c r="T96" s="164" t="str">
        <f t="shared" si="5"/>
        <v/>
      </c>
      <c r="U96" s="165">
        <f>IF(E96=予算詳細!$L$4,F96*予算詳細!$N$4,IF(E96=予算詳細!$L$5,F96*予算詳細!$N$5,IF(E96=予算詳細!$L$6,F96*予算詳細!$N$6,F96)))</f>
        <v>0</v>
      </c>
    </row>
    <row r="97" spans="1:21" outlineLevel="1" x14ac:dyDescent="0.2">
      <c r="A97" s="166">
        <v>93</v>
      </c>
      <c r="B97" s="266"/>
      <c r="C97" s="267"/>
      <c r="D97" s="268"/>
      <c r="E97" s="166"/>
      <c r="F97" s="378"/>
      <c r="G97" s="167"/>
      <c r="H97" s="303"/>
      <c r="I97" s="167"/>
      <c r="J97" s="303"/>
      <c r="K97" s="167"/>
      <c r="L97" s="273"/>
      <c r="M97" s="166"/>
      <c r="N97" s="273"/>
      <c r="O97" s="379">
        <f t="shared" si="3"/>
        <v>0</v>
      </c>
      <c r="P97" s="380">
        <f t="shared" si="4"/>
        <v>0</v>
      </c>
      <c r="Q97" s="381">
        <v>0</v>
      </c>
      <c r="R97" s="168"/>
      <c r="S97" s="166"/>
      <c r="T97" s="164" t="str">
        <f t="shared" si="5"/>
        <v/>
      </c>
      <c r="U97" s="165">
        <f>IF(E97=予算詳細!$L$4,F97*予算詳細!$N$4,IF(E97=予算詳細!$L$5,F97*予算詳細!$N$5,IF(E97=予算詳細!$L$6,F97*予算詳細!$N$6,F97)))</f>
        <v>0</v>
      </c>
    </row>
    <row r="98" spans="1:21" outlineLevel="1" x14ac:dyDescent="0.2">
      <c r="A98" s="166">
        <v>94</v>
      </c>
      <c r="B98" s="266"/>
      <c r="C98" s="267"/>
      <c r="D98" s="268"/>
      <c r="E98" s="166"/>
      <c r="F98" s="378"/>
      <c r="G98" s="167"/>
      <c r="H98" s="303"/>
      <c r="I98" s="167"/>
      <c r="J98" s="303"/>
      <c r="K98" s="167"/>
      <c r="L98" s="273"/>
      <c r="M98" s="166"/>
      <c r="N98" s="273"/>
      <c r="O98" s="379">
        <f t="shared" si="3"/>
        <v>0</v>
      </c>
      <c r="P98" s="380">
        <f t="shared" si="4"/>
        <v>0</v>
      </c>
      <c r="Q98" s="381">
        <v>0</v>
      </c>
      <c r="R98" s="168"/>
      <c r="S98" s="166"/>
      <c r="T98" s="164" t="str">
        <f t="shared" si="5"/>
        <v/>
      </c>
      <c r="U98" s="165">
        <f>IF(E98=予算詳細!$L$4,F98*予算詳細!$N$4,IF(E98=予算詳細!$L$5,F98*予算詳細!$N$5,IF(E98=予算詳細!$L$6,F98*予算詳細!$N$6,F98)))</f>
        <v>0</v>
      </c>
    </row>
    <row r="99" spans="1:21" outlineLevel="1" x14ac:dyDescent="0.2">
      <c r="A99" s="166">
        <v>95</v>
      </c>
      <c r="B99" s="266"/>
      <c r="C99" s="267"/>
      <c r="D99" s="268"/>
      <c r="E99" s="166"/>
      <c r="F99" s="378"/>
      <c r="G99" s="167"/>
      <c r="H99" s="303"/>
      <c r="I99" s="167"/>
      <c r="J99" s="303"/>
      <c r="K99" s="167"/>
      <c r="L99" s="273"/>
      <c r="M99" s="166"/>
      <c r="N99" s="273"/>
      <c r="O99" s="379">
        <f t="shared" si="3"/>
        <v>0</v>
      </c>
      <c r="P99" s="380">
        <f t="shared" si="4"/>
        <v>0</v>
      </c>
      <c r="Q99" s="381">
        <v>0</v>
      </c>
      <c r="R99" s="168"/>
      <c r="S99" s="166"/>
      <c r="T99" s="164" t="str">
        <f t="shared" si="5"/>
        <v/>
      </c>
      <c r="U99" s="165">
        <f>IF(E99=予算詳細!$L$4,F99*予算詳細!$N$4,IF(E99=予算詳細!$L$5,F99*予算詳細!$N$5,IF(E99=予算詳細!$L$6,F99*予算詳細!$N$6,F99)))</f>
        <v>0</v>
      </c>
    </row>
    <row r="100" spans="1:21" outlineLevel="1" x14ac:dyDescent="0.2">
      <c r="A100" s="166">
        <v>96</v>
      </c>
      <c r="B100" s="266"/>
      <c r="C100" s="267"/>
      <c r="D100" s="268"/>
      <c r="E100" s="166"/>
      <c r="F100" s="378"/>
      <c r="G100" s="167"/>
      <c r="H100" s="303"/>
      <c r="I100" s="167"/>
      <c r="J100" s="303"/>
      <c r="K100" s="167"/>
      <c r="L100" s="273"/>
      <c r="M100" s="166"/>
      <c r="N100" s="273"/>
      <c r="O100" s="379">
        <f t="shared" si="3"/>
        <v>0</v>
      </c>
      <c r="P100" s="380">
        <f t="shared" si="4"/>
        <v>0</v>
      </c>
      <c r="Q100" s="381">
        <v>0</v>
      </c>
      <c r="R100" s="168"/>
      <c r="S100" s="166"/>
      <c r="T100" s="164" t="str">
        <f t="shared" si="5"/>
        <v/>
      </c>
      <c r="U100" s="165">
        <f>IF(E100=予算詳細!$L$4,F100*予算詳細!$N$4,IF(E100=予算詳細!$L$5,F100*予算詳細!$N$5,IF(E100=予算詳細!$L$6,F100*予算詳細!$N$6,F100)))</f>
        <v>0</v>
      </c>
    </row>
    <row r="101" spans="1:21" outlineLevel="1" x14ac:dyDescent="0.2">
      <c r="A101" s="166">
        <v>97</v>
      </c>
      <c r="B101" s="266"/>
      <c r="C101" s="267"/>
      <c r="D101" s="268"/>
      <c r="E101" s="166"/>
      <c r="F101" s="378"/>
      <c r="G101" s="167"/>
      <c r="H101" s="303"/>
      <c r="I101" s="167"/>
      <c r="J101" s="303"/>
      <c r="K101" s="167"/>
      <c r="L101" s="273"/>
      <c r="M101" s="166"/>
      <c r="N101" s="273"/>
      <c r="O101" s="379">
        <f t="shared" si="3"/>
        <v>0</v>
      </c>
      <c r="P101" s="380">
        <f t="shared" si="4"/>
        <v>0</v>
      </c>
      <c r="Q101" s="381">
        <v>0</v>
      </c>
      <c r="R101" s="168"/>
      <c r="S101" s="166"/>
      <c r="T101" s="164" t="str">
        <f t="shared" si="5"/>
        <v/>
      </c>
      <c r="U101" s="165">
        <f>IF(E101=予算詳細!$L$4,F101*予算詳細!$N$4,IF(E101=予算詳細!$L$5,F101*予算詳細!$N$5,IF(E101=予算詳細!$L$6,F101*予算詳細!$N$6,F101)))</f>
        <v>0</v>
      </c>
    </row>
    <row r="102" spans="1:21" outlineLevel="1" x14ac:dyDescent="0.2">
      <c r="A102" s="166">
        <v>98</v>
      </c>
      <c r="B102" s="266"/>
      <c r="C102" s="267"/>
      <c r="D102" s="268"/>
      <c r="E102" s="166"/>
      <c r="F102" s="378"/>
      <c r="G102" s="167"/>
      <c r="H102" s="303"/>
      <c r="I102" s="167"/>
      <c r="J102" s="303"/>
      <c r="K102" s="167"/>
      <c r="L102" s="273"/>
      <c r="M102" s="166"/>
      <c r="N102" s="273"/>
      <c r="O102" s="379">
        <f t="shared" si="3"/>
        <v>0</v>
      </c>
      <c r="P102" s="380">
        <f t="shared" si="4"/>
        <v>0</v>
      </c>
      <c r="Q102" s="381">
        <v>0</v>
      </c>
      <c r="R102" s="168"/>
      <c r="S102" s="166"/>
      <c r="T102" s="164" t="str">
        <f t="shared" si="5"/>
        <v/>
      </c>
      <c r="U102" s="165">
        <f>IF(E102=予算詳細!$L$4,F102*予算詳細!$N$4,IF(E102=予算詳細!$L$5,F102*予算詳細!$N$5,IF(E102=予算詳細!$L$6,F102*予算詳細!$N$6,F102)))</f>
        <v>0</v>
      </c>
    </row>
    <row r="103" spans="1:21" outlineLevel="1" x14ac:dyDescent="0.2">
      <c r="A103" s="166">
        <v>99</v>
      </c>
      <c r="B103" s="266"/>
      <c r="C103" s="267"/>
      <c r="D103" s="268"/>
      <c r="E103" s="166"/>
      <c r="F103" s="378"/>
      <c r="G103" s="167"/>
      <c r="H103" s="303"/>
      <c r="I103" s="167"/>
      <c r="J103" s="303"/>
      <c r="K103" s="167"/>
      <c r="L103" s="273"/>
      <c r="M103" s="166"/>
      <c r="N103" s="273"/>
      <c r="O103" s="379">
        <f t="shared" si="3"/>
        <v>0</v>
      </c>
      <c r="P103" s="380">
        <f t="shared" si="4"/>
        <v>0</v>
      </c>
      <c r="Q103" s="381">
        <v>0</v>
      </c>
      <c r="R103" s="168"/>
      <c r="S103" s="166"/>
      <c r="T103" s="164" t="str">
        <f t="shared" si="5"/>
        <v/>
      </c>
      <c r="U103" s="165">
        <f>IF(E103=予算詳細!$L$4,F103*予算詳細!$N$4,IF(E103=予算詳細!$L$5,F103*予算詳細!$N$5,IF(E103=予算詳細!$L$6,F103*予算詳細!$N$6,F103)))</f>
        <v>0</v>
      </c>
    </row>
    <row r="104" spans="1:21" ht="13.5" outlineLevel="1" thickBot="1" x14ac:dyDescent="0.25">
      <c r="A104" s="415">
        <v>100</v>
      </c>
      <c r="B104" s="266"/>
      <c r="C104" s="267"/>
      <c r="D104" s="268"/>
      <c r="E104" s="166"/>
      <c r="F104" s="378"/>
      <c r="G104" s="167"/>
      <c r="H104" s="303"/>
      <c r="I104" s="167"/>
      <c r="J104" s="303"/>
      <c r="K104" s="443"/>
      <c r="L104" s="273"/>
      <c r="M104" s="166"/>
      <c r="N104" s="273"/>
      <c r="O104" s="379">
        <f t="shared" si="3"/>
        <v>0</v>
      </c>
      <c r="P104" s="380">
        <f t="shared" si="4"/>
        <v>0</v>
      </c>
      <c r="Q104" s="381">
        <v>0</v>
      </c>
      <c r="R104" s="168"/>
      <c r="S104" s="166"/>
      <c r="T104" s="164" t="str">
        <f t="shared" si="5"/>
        <v/>
      </c>
      <c r="U104" s="165">
        <f>IF(E104=予算詳細!$L$4,F104*予算詳細!$N$4,IF(E104=予算詳細!$L$5,F104*予算詳細!$N$5,IF(E104=予算詳細!$L$6,F104*予算詳細!$N$6,F104)))</f>
        <v>0</v>
      </c>
    </row>
    <row r="105" spans="1:21" x14ac:dyDescent="0.2">
      <c r="A105" s="416"/>
      <c r="K105" s="442" t="str">
        <f>予算詳細!$L$4</f>
        <v>USD</v>
      </c>
      <c r="L105" s="304"/>
      <c r="M105" s="141"/>
      <c r="N105" s="307"/>
      <c r="O105" s="382">
        <f>SUMIF($E$5:$E$104,$K105,O$5:O$104)</f>
        <v>95000</v>
      </c>
      <c r="P105" s="382">
        <f t="shared" ref="O105:Q108" si="6">SUMIF($E$5:$E$104,$K105,P$5:P$104)</f>
        <v>95000</v>
      </c>
      <c r="Q105" s="383">
        <f>SUMIF($E$5:$E$104,$K105,Q$5:Q$104)</f>
        <v>0</v>
      </c>
    </row>
    <row r="106" spans="1:21" x14ac:dyDescent="0.2">
      <c r="A106" s="220"/>
      <c r="K106" s="142" t="str">
        <f>予算詳細!$L$5</f>
        <v>MMK</v>
      </c>
      <c r="L106" s="305"/>
      <c r="M106" s="143"/>
      <c r="N106" s="308"/>
      <c r="O106" s="384">
        <f t="shared" si="6"/>
        <v>3000000</v>
      </c>
      <c r="P106" s="384">
        <f t="shared" si="6"/>
        <v>3000000</v>
      </c>
      <c r="Q106" s="385">
        <f t="shared" si="6"/>
        <v>0</v>
      </c>
    </row>
    <row r="107" spans="1:21" x14ac:dyDescent="0.2">
      <c r="A107" s="220"/>
      <c r="K107" s="142" t="str">
        <f>予算詳細!$L$6</f>
        <v>THB</v>
      </c>
      <c r="L107" s="305"/>
      <c r="M107" s="143"/>
      <c r="N107" s="308"/>
      <c r="O107" s="384">
        <f t="shared" si="6"/>
        <v>100000</v>
      </c>
      <c r="P107" s="384">
        <f>SUMIF($E$5:$E$104,$K107,P$5:P$104)</f>
        <v>100000</v>
      </c>
      <c r="Q107" s="385">
        <f t="shared" si="6"/>
        <v>0</v>
      </c>
    </row>
    <row r="108" spans="1:21" ht="13.5" thickBot="1" x14ac:dyDescent="0.25">
      <c r="A108" s="220"/>
      <c r="K108" s="144" t="str">
        <f>予算詳細!$L$7</f>
        <v>日本円</v>
      </c>
      <c r="L108" s="306"/>
      <c r="M108" s="145"/>
      <c r="N108" s="309"/>
      <c r="O108" s="386">
        <f t="shared" si="6"/>
        <v>90000</v>
      </c>
      <c r="P108" s="386">
        <f t="shared" si="6"/>
        <v>90000</v>
      </c>
      <c r="Q108" s="387">
        <f t="shared" si="6"/>
        <v>0</v>
      </c>
    </row>
  </sheetData>
  <sheetProtection selectLockedCells="1"/>
  <mergeCells count="1">
    <mergeCell ref="B4:D4"/>
  </mergeCells>
  <phoneticPr fontId="8"/>
  <dataValidations count="1">
    <dataValidation type="list" allowBlank="1" showInputMessage="1" showErrorMessage="1" sqref="E109">
      <formula1>$R$2:$R$3</formula1>
    </dataValidation>
  </dataValidations>
  <pageMargins left="0.7" right="0.7" top="0.75" bottom="0.75" header="0.3" footer="0.3"/>
  <pageSetup paperSize="9"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予算詳細!$L$4:$L$7</xm:f>
          </x14:formula1>
          <xm:sqref>E5:E104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102"/>
  <sheetViews>
    <sheetView zoomScaleNormal="100" workbookViewId="0">
      <pane ySplit="4" topLeftCell="A5" activePane="bottomLeft" state="frozen"/>
      <selection pane="bottomLeft"/>
    </sheetView>
  </sheetViews>
  <sheetFormatPr defaultColWidth="8.90625" defaultRowHeight="13" outlineLevelRow="1" outlineLevelCol="1" x14ac:dyDescent="0.2"/>
  <cols>
    <col min="1" max="3" width="5.08984375" customWidth="1"/>
    <col min="4" max="4" width="15.08984375" customWidth="1"/>
    <col min="6" max="6" width="10.453125" style="376" bestFit="1" customWidth="1"/>
    <col min="7" max="7" width="5.36328125" bestFit="1" customWidth="1"/>
    <col min="8" max="8" width="5.453125" style="10" customWidth="1"/>
    <col min="9" max="9" width="8.36328125" customWidth="1" outlineLevel="1"/>
    <col min="10" max="10" width="4.453125" style="10" customWidth="1" outlineLevel="1"/>
    <col min="11" max="11" width="5.36328125" bestFit="1" customWidth="1" outlineLevel="1"/>
    <col min="12" max="12" width="5.36328125" style="10" customWidth="1" outlineLevel="1"/>
    <col min="13" max="13" width="5.36328125" customWidth="1" outlineLevel="1"/>
    <col min="14" max="14" width="5.36328125" style="10" customWidth="1" outlineLevel="1"/>
    <col min="15" max="16" width="11" style="376" bestFit="1" customWidth="1"/>
    <col min="17" max="17" width="9.08984375" style="376" bestFit="1" customWidth="1"/>
    <col min="18" max="18" width="14.6328125" customWidth="1"/>
    <col min="19" max="19" width="11.90625" bestFit="1" customWidth="1"/>
    <col min="20" max="20" width="11.90625" customWidth="1"/>
    <col min="21" max="21" width="11.36328125" bestFit="1" customWidth="1"/>
  </cols>
  <sheetData>
    <row r="1" spans="1:21" x14ac:dyDescent="0.2">
      <c r="B1" s="252"/>
      <c r="C1" s="43" t="s">
        <v>296</v>
      </c>
    </row>
    <row r="2" spans="1:21" x14ac:dyDescent="0.2">
      <c r="A2" s="169" t="s">
        <v>444</v>
      </c>
    </row>
    <row r="3" spans="1:21" x14ac:dyDescent="0.2">
      <c r="C3" t="s">
        <v>445</v>
      </c>
    </row>
    <row r="4" spans="1:21" s="10" customFormat="1" ht="13.5" thickBot="1" x14ac:dyDescent="0.25">
      <c r="A4" s="146" t="s">
        <v>263</v>
      </c>
      <c r="B4" s="540" t="s">
        <v>264</v>
      </c>
      <c r="C4" s="541"/>
      <c r="D4" s="542"/>
      <c r="E4" s="146" t="s">
        <v>265</v>
      </c>
      <c r="F4" s="377" t="s">
        <v>266</v>
      </c>
      <c r="G4" s="146" t="s">
        <v>267</v>
      </c>
      <c r="H4" s="146" t="s">
        <v>268</v>
      </c>
      <c r="I4" s="146" t="s">
        <v>267</v>
      </c>
      <c r="J4" s="146" t="s">
        <v>268</v>
      </c>
      <c r="K4" s="146" t="s">
        <v>267</v>
      </c>
      <c r="L4" s="146" t="s">
        <v>268</v>
      </c>
      <c r="M4" s="146" t="s">
        <v>267</v>
      </c>
      <c r="N4" s="146" t="s">
        <v>268</v>
      </c>
      <c r="O4" s="377" t="s">
        <v>273</v>
      </c>
      <c r="P4" s="377" t="s">
        <v>271</v>
      </c>
      <c r="Q4" s="377" t="s">
        <v>272</v>
      </c>
      <c r="R4" s="146" t="s">
        <v>269</v>
      </c>
      <c r="S4" s="146" t="s">
        <v>335</v>
      </c>
      <c r="T4" s="163" t="s">
        <v>333</v>
      </c>
      <c r="U4" s="163" t="s">
        <v>274</v>
      </c>
    </row>
    <row r="5" spans="1:21" ht="13.5" thickTop="1" x14ac:dyDescent="0.2">
      <c r="A5" s="166">
        <v>1</v>
      </c>
      <c r="B5" s="310"/>
      <c r="C5" s="311"/>
      <c r="D5" s="312"/>
      <c r="E5" s="166" t="s">
        <v>154</v>
      </c>
      <c r="F5" s="378">
        <v>2000</v>
      </c>
      <c r="G5" s="167">
        <v>30</v>
      </c>
      <c r="H5" s="303" t="s">
        <v>325</v>
      </c>
      <c r="I5" s="167">
        <v>5</v>
      </c>
      <c r="J5" s="303" t="s">
        <v>326</v>
      </c>
      <c r="K5" s="167">
        <v>3</v>
      </c>
      <c r="L5" s="273" t="s">
        <v>327</v>
      </c>
      <c r="M5" s="166"/>
      <c r="N5" s="273"/>
      <c r="O5" s="379">
        <f>ROUNDDOWN(PRODUCT(F5,G5,I5,K5,M5),2)</f>
        <v>900000</v>
      </c>
      <c r="P5" s="380">
        <f>O5-Q5</f>
        <v>900000</v>
      </c>
      <c r="Q5" s="381">
        <v>0</v>
      </c>
      <c r="R5" s="168"/>
      <c r="S5" s="166"/>
      <c r="T5" s="164" t="str">
        <f>IF(U5&gt;49999,"3者見積必要","")</f>
        <v/>
      </c>
      <c r="U5" s="165">
        <f>IF(E5=予算詳細!$L$4,F5*予算詳細!$N$4,IF(E5=予算詳細!$L$5,F5*予算詳細!$N$5,IF(E5=予算詳細!$L$6,F5*予算詳細!$N$6,F5)))</f>
        <v>160</v>
      </c>
    </row>
    <row r="6" spans="1:21" x14ac:dyDescent="0.2">
      <c r="A6" s="166">
        <v>2</v>
      </c>
      <c r="B6" s="266"/>
      <c r="C6" s="267"/>
      <c r="D6" s="268"/>
      <c r="E6" s="166" t="s">
        <v>6</v>
      </c>
      <c r="F6" s="378">
        <v>500</v>
      </c>
      <c r="G6" s="167">
        <v>1</v>
      </c>
      <c r="H6" s="303" t="s">
        <v>325</v>
      </c>
      <c r="I6" s="167">
        <v>5</v>
      </c>
      <c r="J6" s="303" t="s">
        <v>326</v>
      </c>
      <c r="K6" s="167">
        <v>3</v>
      </c>
      <c r="L6" s="273" t="s">
        <v>327</v>
      </c>
      <c r="M6" s="166"/>
      <c r="N6" s="273"/>
      <c r="O6" s="379">
        <f t="shared" ref="O6:O69" si="0">ROUNDDOWN(PRODUCT(F6,G6,I6,K6,M6),2)</f>
        <v>7500</v>
      </c>
      <c r="P6" s="380">
        <f t="shared" ref="P6:P69" si="1">O6-Q6</f>
        <v>7500</v>
      </c>
      <c r="Q6" s="381">
        <v>0</v>
      </c>
      <c r="R6" s="168"/>
      <c r="S6" s="166"/>
      <c r="T6" s="164" t="str">
        <f t="shared" ref="T6:T93" si="2">IF(U6&gt;49999,"3者見積必要","")</f>
        <v>3者見積必要</v>
      </c>
      <c r="U6" s="165">
        <f>IF(E6=予算詳細!$L$4,F6*予算詳細!$N$4,IF(E6=予算詳細!$L$5,F6*予算詳細!$N$5,IF(E6=予算詳細!$L$6,F6*予算詳細!$N$6,F6)))</f>
        <v>55000</v>
      </c>
    </row>
    <row r="7" spans="1:21" x14ac:dyDescent="0.2">
      <c r="A7" s="166">
        <v>3</v>
      </c>
      <c r="B7" s="266"/>
      <c r="C7" s="267"/>
      <c r="D7" s="268"/>
      <c r="E7" s="166" t="s">
        <v>224</v>
      </c>
      <c r="F7" s="378">
        <v>10000</v>
      </c>
      <c r="G7" s="167">
        <v>1</v>
      </c>
      <c r="H7" s="303" t="s">
        <v>322</v>
      </c>
      <c r="I7" s="167"/>
      <c r="J7" s="303"/>
      <c r="K7" s="167"/>
      <c r="L7" s="273"/>
      <c r="M7" s="166"/>
      <c r="N7" s="273"/>
      <c r="O7" s="379">
        <f t="shared" si="0"/>
        <v>10000</v>
      </c>
      <c r="P7" s="380">
        <f t="shared" si="1"/>
        <v>10000</v>
      </c>
      <c r="Q7" s="381">
        <v>0</v>
      </c>
      <c r="R7" s="168"/>
      <c r="S7" s="166"/>
      <c r="T7" s="164" t="str">
        <f t="shared" si="2"/>
        <v/>
      </c>
      <c r="U7" s="165">
        <f>IF(E7=予算詳細!$L$4,F7*予算詳細!$N$4,IF(E7=予算詳細!$L$5,F7*予算詳細!$N$5,IF(E7=予算詳細!$L$6,F7*予算詳細!$N$6,F7)))</f>
        <v>30000</v>
      </c>
    </row>
    <row r="8" spans="1:21" x14ac:dyDescent="0.2">
      <c r="A8" s="166">
        <v>4</v>
      </c>
      <c r="B8" s="266"/>
      <c r="C8" s="267"/>
      <c r="D8" s="268"/>
      <c r="E8" s="166"/>
      <c r="F8" s="378"/>
      <c r="G8" s="167"/>
      <c r="H8" s="303"/>
      <c r="I8" s="167"/>
      <c r="J8" s="303"/>
      <c r="K8" s="167"/>
      <c r="L8" s="273"/>
      <c r="M8" s="166"/>
      <c r="N8" s="273"/>
      <c r="O8" s="379">
        <f t="shared" si="0"/>
        <v>0</v>
      </c>
      <c r="P8" s="380">
        <f t="shared" si="1"/>
        <v>0</v>
      </c>
      <c r="Q8" s="381">
        <v>0</v>
      </c>
      <c r="R8" s="168"/>
      <c r="S8" s="166"/>
      <c r="T8" s="164" t="str">
        <f t="shared" si="2"/>
        <v/>
      </c>
      <c r="U8" s="165">
        <f>IF(E8=予算詳細!$L$4,F8*予算詳細!$N$4,IF(E8=予算詳細!$L$5,F8*予算詳細!$N$5,IF(E8=予算詳細!$L$6,F8*予算詳細!$N$6,F8)))</f>
        <v>0</v>
      </c>
    </row>
    <row r="9" spans="1:21" x14ac:dyDescent="0.2">
      <c r="A9" s="166">
        <v>5</v>
      </c>
      <c r="B9" s="266"/>
      <c r="C9" s="267"/>
      <c r="D9" s="268"/>
      <c r="E9" s="166"/>
      <c r="F9" s="378"/>
      <c r="G9" s="167"/>
      <c r="H9" s="303"/>
      <c r="I9" s="167"/>
      <c r="J9" s="303"/>
      <c r="K9" s="167"/>
      <c r="L9" s="273"/>
      <c r="M9" s="166"/>
      <c r="N9" s="273"/>
      <c r="O9" s="379">
        <f t="shared" si="0"/>
        <v>0</v>
      </c>
      <c r="P9" s="380">
        <f t="shared" si="1"/>
        <v>0</v>
      </c>
      <c r="Q9" s="381">
        <v>0</v>
      </c>
      <c r="R9" s="168"/>
      <c r="S9" s="166"/>
      <c r="T9" s="164" t="str">
        <f t="shared" si="2"/>
        <v/>
      </c>
      <c r="U9" s="165">
        <f>IF(E9=予算詳細!$L$4,F9*予算詳細!$N$4,IF(E9=予算詳細!$L$5,F9*予算詳細!$N$5,IF(E9=予算詳細!$L$6,F9*予算詳細!$N$6,F9)))</f>
        <v>0</v>
      </c>
    </row>
    <row r="10" spans="1:21" x14ac:dyDescent="0.2">
      <c r="A10" s="166">
        <v>6</v>
      </c>
      <c r="B10" s="266"/>
      <c r="C10" s="267"/>
      <c r="D10" s="268"/>
      <c r="E10" s="166"/>
      <c r="F10" s="378"/>
      <c r="G10" s="167"/>
      <c r="H10" s="303"/>
      <c r="I10" s="167"/>
      <c r="J10" s="303"/>
      <c r="K10" s="167"/>
      <c r="L10" s="273"/>
      <c r="M10" s="166"/>
      <c r="N10" s="273"/>
      <c r="O10" s="379">
        <f t="shared" si="0"/>
        <v>0</v>
      </c>
      <c r="P10" s="380">
        <f t="shared" si="1"/>
        <v>0</v>
      </c>
      <c r="Q10" s="381">
        <v>0</v>
      </c>
      <c r="R10" s="168"/>
      <c r="S10" s="166"/>
      <c r="T10" s="164" t="str">
        <f t="shared" si="2"/>
        <v/>
      </c>
      <c r="U10" s="165">
        <f>IF(E10=予算詳細!$L$4,F10*予算詳細!$N$4,IF(E10=予算詳細!$L$5,F10*予算詳細!$N$5,IF(E10=予算詳細!$L$6,F10*予算詳細!$N$6,F10)))</f>
        <v>0</v>
      </c>
    </row>
    <row r="11" spans="1:21" x14ac:dyDescent="0.2">
      <c r="A11" s="166">
        <v>7</v>
      </c>
      <c r="B11" s="266"/>
      <c r="C11" s="267"/>
      <c r="D11" s="268"/>
      <c r="E11" s="166"/>
      <c r="F11" s="378"/>
      <c r="G11" s="167"/>
      <c r="H11" s="303"/>
      <c r="I11" s="167"/>
      <c r="J11" s="303"/>
      <c r="K11" s="167"/>
      <c r="L11" s="273"/>
      <c r="M11" s="166"/>
      <c r="N11" s="273"/>
      <c r="O11" s="379">
        <f t="shared" si="0"/>
        <v>0</v>
      </c>
      <c r="P11" s="380">
        <f t="shared" si="1"/>
        <v>0</v>
      </c>
      <c r="Q11" s="381">
        <v>0</v>
      </c>
      <c r="R11" s="168"/>
      <c r="S11" s="166"/>
      <c r="T11" s="164" t="str">
        <f t="shared" si="2"/>
        <v/>
      </c>
      <c r="U11" s="165">
        <f>IF(E11=予算詳細!$L$4,F11*予算詳細!$N$4,IF(E11=予算詳細!$L$5,F11*予算詳細!$N$5,IF(E11=予算詳細!$L$6,F11*予算詳細!$N$6,F11)))</f>
        <v>0</v>
      </c>
    </row>
    <row r="12" spans="1:21" x14ac:dyDescent="0.2">
      <c r="A12" s="166">
        <v>8</v>
      </c>
      <c r="B12" s="266"/>
      <c r="C12" s="267"/>
      <c r="D12" s="268"/>
      <c r="E12" s="166"/>
      <c r="F12" s="378"/>
      <c r="G12" s="167"/>
      <c r="H12" s="303"/>
      <c r="I12" s="167"/>
      <c r="J12" s="303"/>
      <c r="K12" s="167"/>
      <c r="L12" s="273"/>
      <c r="M12" s="166"/>
      <c r="N12" s="273"/>
      <c r="O12" s="379">
        <f t="shared" si="0"/>
        <v>0</v>
      </c>
      <c r="P12" s="380">
        <f t="shared" si="1"/>
        <v>0</v>
      </c>
      <c r="Q12" s="381">
        <v>0</v>
      </c>
      <c r="R12" s="168"/>
      <c r="S12" s="166"/>
      <c r="T12" s="164" t="str">
        <f t="shared" si="2"/>
        <v/>
      </c>
      <c r="U12" s="165">
        <f>IF(E12=予算詳細!$L$4,F12*予算詳細!$N$4,IF(E12=予算詳細!$L$5,F12*予算詳細!$N$5,IF(E12=予算詳細!$L$6,F12*予算詳細!$N$6,F12)))</f>
        <v>0</v>
      </c>
    </row>
    <row r="13" spans="1:21" x14ac:dyDescent="0.2">
      <c r="A13" s="166">
        <v>9</v>
      </c>
      <c r="B13" s="266"/>
      <c r="C13" s="267"/>
      <c r="D13" s="268"/>
      <c r="E13" s="166"/>
      <c r="F13" s="378"/>
      <c r="G13" s="167"/>
      <c r="H13" s="303"/>
      <c r="I13" s="167"/>
      <c r="J13" s="303"/>
      <c r="K13" s="167"/>
      <c r="L13" s="273"/>
      <c r="M13" s="166"/>
      <c r="N13" s="273"/>
      <c r="O13" s="379">
        <f t="shared" si="0"/>
        <v>0</v>
      </c>
      <c r="P13" s="380">
        <f t="shared" si="1"/>
        <v>0</v>
      </c>
      <c r="Q13" s="381">
        <v>0</v>
      </c>
      <c r="R13" s="168"/>
      <c r="S13" s="166"/>
      <c r="T13" s="164" t="str">
        <f t="shared" si="2"/>
        <v/>
      </c>
      <c r="U13" s="165">
        <f>IF(E13=予算詳細!$L$4,F13*予算詳細!$N$4,IF(E13=予算詳細!$L$5,F13*予算詳細!$N$5,IF(E13=予算詳細!$L$6,F13*予算詳細!$N$6,F13)))</f>
        <v>0</v>
      </c>
    </row>
    <row r="14" spans="1:21" x14ac:dyDescent="0.2">
      <c r="A14" s="166">
        <v>10</v>
      </c>
      <c r="B14" s="266"/>
      <c r="C14" s="267"/>
      <c r="D14" s="268"/>
      <c r="E14" s="166"/>
      <c r="F14" s="378"/>
      <c r="G14" s="167"/>
      <c r="H14" s="303"/>
      <c r="I14" s="167"/>
      <c r="J14" s="303"/>
      <c r="K14" s="167"/>
      <c r="L14" s="273"/>
      <c r="M14" s="166"/>
      <c r="N14" s="273"/>
      <c r="O14" s="379">
        <f t="shared" si="0"/>
        <v>0</v>
      </c>
      <c r="P14" s="380">
        <f t="shared" si="1"/>
        <v>0</v>
      </c>
      <c r="Q14" s="381">
        <v>0</v>
      </c>
      <c r="R14" s="168"/>
      <c r="S14" s="166"/>
      <c r="T14" s="164" t="str">
        <f t="shared" si="2"/>
        <v/>
      </c>
      <c r="U14" s="165">
        <f>IF(E14=予算詳細!$L$4,F14*予算詳細!$N$4,IF(E14=予算詳細!$L$5,F14*予算詳細!$N$5,IF(E14=予算詳細!$L$6,F14*予算詳細!$N$6,F14)))</f>
        <v>0</v>
      </c>
    </row>
    <row r="15" spans="1:21" ht="14.25" customHeight="1" outlineLevel="1" x14ac:dyDescent="0.2">
      <c r="A15" s="166">
        <v>11</v>
      </c>
      <c r="B15" s="266"/>
      <c r="C15" s="267"/>
      <c r="D15" s="268"/>
      <c r="E15" s="166"/>
      <c r="F15" s="378"/>
      <c r="G15" s="167"/>
      <c r="H15" s="303"/>
      <c r="I15" s="167"/>
      <c r="J15" s="303"/>
      <c r="K15" s="167"/>
      <c r="L15" s="273"/>
      <c r="M15" s="166"/>
      <c r="N15" s="273"/>
      <c r="O15" s="379">
        <f t="shared" si="0"/>
        <v>0</v>
      </c>
      <c r="P15" s="380">
        <f t="shared" si="1"/>
        <v>0</v>
      </c>
      <c r="Q15" s="381">
        <v>0</v>
      </c>
      <c r="R15" s="168"/>
      <c r="S15" s="166"/>
      <c r="T15" s="164" t="str">
        <f t="shared" si="2"/>
        <v/>
      </c>
      <c r="U15" s="165">
        <f>IF(E15=予算詳細!$L$4,F15*予算詳細!$N$4,IF(E15=予算詳細!$L$5,F15*予算詳細!$N$5,IF(E15=予算詳細!$L$6,F15*予算詳細!$N$6,F15)))</f>
        <v>0</v>
      </c>
    </row>
    <row r="16" spans="1:21" outlineLevel="1" x14ac:dyDescent="0.2">
      <c r="A16" s="166">
        <v>12</v>
      </c>
      <c r="B16" s="266"/>
      <c r="C16" s="267"/>
      <c r="D16" s="268"/>
      <c r="E16" s="166"/>
      <c r="F16" s="378"/>
      <c r="G16" s="167"/>
      <c r="H16" s="303"/>
      <c r="I16" s="167"/>
      <c r="J16" s="303"/>
      <c r="K16" s="167"/>
      <c r="L16" s="273"/>
      <c r="M16" s="166"/>
      <c r="N16" s="273"/>
      <c r="O16" s="379">
        <f t="shared" si="0"/>
        <v>0</v>
      </c>
      <c r="P16" s="380">
        <f t="shared" si="1"/>
        <v>0</v>
      </c>
      <c r="Q16" s="381">
        <v>0</v>
      </c>
      <c r="R16" s="168"/>
      <c r="S16" s="166"/>
      <c r="T16" s="164" t="str">
        <f t="shared" si="2"/>
        <v/>
      </c>
      <c r="U16" s="165">
        <f>IF(E16=予算詳細!$L$4,F16*予算詳細!$N$4,IF(E16=予算詳細!$L$5,F16*予算詳細!$N$5,IF(E16=予算詳細!$L$6,F16*予算詳細!$N$6,F16)))</f>
        <v>0</v>
      </c>
    </row>
    <row r="17" spans="1:21" outlineLevel="1" x14ac:dyDescent="0.2">
      <c r="A17" s="166">
        <v>13</v>
      </c>
      <c r="B17" s="266"/>
      <c r="C17" s="267"/>
      <c r="D17" s="268"/>
      <c r="E17" s="166"/>
      <c r="F17" s="378"/>
      <c r="G17" s="167"/>
      <c r="H17" s="303"/>
      <c r="I17" s="167"/>
      <c r="J17" s="303"/>
      <c r="K17" s="167"/>
      <c r="L17" s="273"/>
      <c r="M17" s="166"/>
      <c r="N17" s="273"/>
      <c r="O17" s="379">
        <f t="shared" si="0"/>
        <v>0</v>
      </c>
      <c r="P17" s="380">
        <f t="shared" si="1"/>
        <v>0</v>
      </c>
      <c r="Q17" s="381">
        <v>0</v>
      </c>
      <c r="R17" s="168"/>
      <c r="S17" s="166"/>
      <c r="T17" s="164" t="str">
        <f t="shared" si="2"/>
        <v/>
      </c>
      <c r="U17" s="165">
        <f>IF(E17=予算詳細!$L$4,F17*予算詳細!$N$4,IF(E17=予算詳細!$L$5,F17*予算詳細!$N$5,IF(E17=予算詳細!$L$6,F17*予算詳細!$N$6,F17)))</f>
        <v>0</v>
      </c>
    </row>
    <row r="18" spans="1:21" outlineLevel="1" x14ac:dyDescent="0.2">
      <c r="A18" s="166">
        <v>14</v>
      </c>
      <c r="B18" s="266"/>
      <c r="C18" s="267"/>
      <c r="D18" s="268"/>
      <c r="E18" s="166"/>
      <c r="F18" s="378"/>
      <c r="G18" s="167"/>
      <c r="H18" s="303"/>
      <c r="I18" s="167"/>
      <c r="J18" s="303"/>
      <c r="K18" s="167"/>
      <c r="L18" s="273"/>
      <c r="M18" s="166"/>
      <c r="N18" s="273"/>
      <c r="O18" s="379">
        <f t="shared" si="0"/>
        <v>0</v>
      </c>
      <c r="P18" s="380">
        <f t="shared" si="1"/>
        <v>0</v>
      </c>
      <c r="Q18" s="381">
        <v>0</v>
      </c>
      <c r="R18" s="168"/>
      <c r="S18" s="166"/>
      <c r="T18" s="164" t="str">
        <f t="shared" si="2"/>
        <v/>
      </c>
      <c r="U18" s="165">
        <f>IF(E18=予算詳細!$L$4,F18*予算詳細!$N$4,IF(E18=予算詳細!$L$5,F18*予算詳細!$N$5,IF(E18=予算詳細!$L$6,F18*予算詳細!$N$6,F18)))</f>
        <v>0</v>
      </c>
    </row>
    <row r="19" spans="1:21" outlineLevel="1" x14ac:dyDescent="0.2">
      <c r="A19" s="166">
        <v>15</v>
      </c>
      <c r="B19" s="266"/>
      <c r="C19" s="267"/>
      <c r="D19" s="268"/>
      <c r="E19" s="166"/>
      <c r="F19" s="378"/>
      <c r="G19" s="167"/>
      <c r="H19" s="303"/>
      <c r="I19" s="167"/>
      <c r="J19" s="303"/>
      <c r="K19" s="167"/>
      <c r="L19" s="273"/>
      <c r="M19" s="166"/>
      <c r="N19" s="273"/>
      <c r="O19" s="379">
        <f t="shared" si="0"/>
        <v>0</v>
      </c>
      <c r="P19" s="380">
        <f t="shared" si="1"/>
        <v>0</v>
      </c>
      <c r="Q19" s="381">
        <v>0</v>
      </c>
      <c r="R19" s="168"/>
      <c r="S19" s="166"/>
      <c r="T19" s="164" t="str">
        <f t="shared" si="2"/>
        <v/>
      </c>
      <c r="U19" s="165">
        <f>IF(E19=予算詳細!$L$4,F19*予算詳細!$N$4,IF(E19=予算詳細!$L$5,F19*予算詳細!$N$5,IF(E19=予算詳細!$L$6,F19*予算詳細!$N$6,F19)))</f>
        <v>0</v>
      </c>
    </row>
    <row r="20" spans="1:21" outlineLevel="1" x14ac:dyDescent="0.2">
      <c r="A20" s="166">
        <v>16</v>
      </c>
      <c r="B20" s="266"/>
      <c r="C20" s="267"/>
      <c r="D20" s="268"/>
      <c r="E20" s="166"/>
      <c r="F20" s="378"/>
      <c r="G20" s="167"/>
      <c r="H20" s="303"/>
      <c r="I20" s="167"/>
      <c r="J20" s="303"/>
      <c r="K20" s="167"/>
      <c r="L20" s="273"/>
      <c r="M20" s="166"/>
      <c r="N20" s="273"/>
      <c r="O20" s="379">
        <f t="shared" si="0"/>
        <v>0</v>
      </c>
      <c r="P20" s="380">
        <f t="shared" si="1"/>
        <v>0</v>
      </c>
      <c r="Q20" s="381">
        <v>0</v>
      </c>
      <c r="R20" s="168"/>
      <c r="S20" s="166"/>
      <c r="T20" s="164" t="str">
        <f t="shared" si="2"/>
        <v/>
      </c>
      <c r="U20" s="165">
        <f>IF(E20=予算詳細!$L$4,F20*予算詳細!$N$4,IF(E20=予算詳細!$L$5,F20*予算詳細!$N$5,IF(E20=予算詳細!$L$6,F20*予算詳細!$N$6,F20)))</f>
        <v>0</v>
      </c>
    </row>
    <row r="21" spans="1:21" outlineLevel="1" x14ac:dyDescent="0.2">
      <c r="A21" s="166">
        <v>17</v>
      </c>
      <c r="B21" s="266"/>
      <c r="C21" s="267"/>
      <c r="D21" s="268"/>
      <c r="E21" s="166"/>
      <c r="F21" s="378"/>
      <c r="G21" s="167"/>
      <c r="H21" s="303"/>
      <c r="I21" s="167"/>
      <c r="J21" s="303"/>
      <c r="K21" s="167"/>
      <c r="L21" s="273"/>
      <c r="M21" s="166"/>
      <c r="N21" s="273"/>
      <c r="O21" s="379">
        <f t="shared" si="0"/>
        <v>0</v>
      </c>
      <c r="P21" s="380">
        <f t="shared" si="1"/>
        <v>0</v>
      </c>
      <c r="Q21" s="381">
        <v>0</v>
      </c>
      <c r="R21" s="168"/>
      <c r="S21" s="166"/>
      <c r="T21" s="164" t="str">
        <f t="shared" si="2"/>
        <v/>
      </c>
      <c r="U21" s="165">
        <f>IF(E21=予算詳細!$L$4,F21*予算詳細!$N$4,IF(E21=予算詳細!$L$5,F21*予算詳細!$N$5,IF(E21=予算詳細!$L$6,F21*予算詳細!$N$6,F21)))</f>
        <v>0</v>
      </c>
    </row>
    <row r="22" spans="1:21" outlineLevel="1" x14ac:dyDescent="0.2">
      <c r="A22" s="166">
        <v>18</v>
      </c>
      <c r="B22" s="266"/>
      <c r="C22" s="267"/>
      <c r="D22" s="268"/>
      <c r="E22" s="166"/>
      <c r="F22" s="378"/>
      <c r="G22" s="167"/>
      <c r="H22" s="303"/>
      <c r="I22" s="167"/>
      <c r="J22" s="303"/>
      <c r="K22" s="167"/>
      <c r="L22" s="273"/>
      <c r="M22" s="166"/>
      <c r="N22" s="273"/>
      <c r="O22" s="379">
        <f t="shared" si="0"/>
        <v>0</v>
      </c>
      <c r="P22" s="380">
        <f t="shared" si="1"/>
        <v>0</v>
      </c>
      <c r="Q22" s="381">
        <v>0</v>
      </c>
      <c r="R22" s="168"/>
      <c r="S22" s="166"/>
      <c r="T22" s="164" t="str">
        <f t="shared" si="2"/>
        <v/>
      </c>
      <c r="U22" s="165">
        <f>IF(E22=予算詳細!$L$4,F22*予算詳細!$N$4,IF(E22=予算詳細!$L$5,F22*予算詳細!$N$5,IF(E22=予算詳細!$L$6,F22*予算詳細!$N$6,F22)))</f>
        <v>0</v>
      </c>
    </row>
    <row r="23" spans="1:21" outlineLevel="1" x14ac:dyDescent="0.2">
      <c r="A23" s="166">
        <v>19</v>
      </c>
      <c r="B23" s="266"/>
      <c r="C23" s="267"/>
      <c r="D23" s="268"/>
      <c r="E23" s="166"/>
      <c r="F23" s="378"/>
      <c r="G23" s="167"/>
      <c r="H23" s="303"/>
      <c r="I23" s="167"/>
      <c r="J23" s="303"/>
      <c r="K23" s="167"/>
      <c r="L23" s="273"/>
      <c r="M23" s="166"/>
      <c r="N23" s="273"/>
      <c r="O23" s="379">
        <f t="shared" si="0"/>
        <v>0</v>
      </c>
      <c r="P23" s="380">
        <f t="shared" si="1"/>
        <v>0</v>
      </c>
      <c r="Q23" s="381">
        <v>0</v>
      </c>
      <c r="R23" s="168"/>
      <c r="S23" s="166"/>
      <c r="T23" s="164" t="str">
        <f t="shared" si="2"/>
        <v/>
      </c>
      <c r="U23" s="165">
        <f>IF(E23=予算詳細!$L$4,F23*予算詳細!$N$4,IF(E23=予算詳細!$L$5,F23*予算詳細!$N$5,IF(E23=予算詳細!$L$6,F23*予算詳細!$N$6,F23)))</f>
        <v>0</v>
      </c>
    </row>
    <row r="24" spans="1:21" outlineLevel="1" x14ac:dyDescent="0.2">
      <c r="A24" s="166">
        <v>20</v>
      </c>
      <c r="B24" s="266"/>
      <c r="C24" s="267"/>
      <c r="D24" s="268"/>
      <c r="E24" s="166"/>
      <c r="F24" s="378"/>
      <c r="G24" s="167"/>
      <c r="H24" s="303"/>
      <c r="I24" s="167"/>
      <c r="J24" s="303"/>
      <c r="K24" s="167"/>
      <c r="L24" s="273"/>
      <c r="M24" s="166"/>
      <c r="N24" s="273"/>
      <c r="O24" s="379">
        <f t="shared" si="0"/>
        <v>0</v>
      </c>
      <c r="P24" s="380">
        <f t="shared" si="1"/>
        <v>0</v>
      </c>
      <c r="Q24" s="381">
        <v>0</v>
      </c>
      <c r="R24" s="168"/>
      <c r="S24" s="166"/>
      <c r="T24" s="164" t="str">
        <f t="shared" si="2"/>
        <v/>
      </c>
      <c r="U24" s="165">
        <f>IF(E24=予算詳細!$L$4,F24*予算詳細!$N$4,IF(E24=予算詳細!$L$5,F24*予算詳細!$N$5,IF(E24=予算詳細!$L$6,F24*予算詳細!$N$6,F24)))</f>
        <v>0</v>
      </c>
    </row>
    <row r="25" spans="1:21" outlineLevel="1" x14ac:dyDescent="0.2">
      <c r="A25" s="166">
        <v>21</v>
      </c>
      <c r="B25" s="266"/>
      <c r="C25" s="267"/>
      <c r="D25" s="268"/>
      <c r="E25" s="166"/>
      <c r="F25" s="378"/>
      <c r="G25" s="167"/>
      <c r="H25" s="303"/>
      <c r="I25" s="167"/>
      <c r="J25" s="303"/>
      <c r="K25" s="167"/>
      <c r="L25" s="273"/>
      <c r="M25" s="166"/>
      <c r="N25" s="273"/>
      <c r="O25" s="379">
        <f t="shared" si="0"/>
        <v>0</v>
      </c>
      <c r="P25" s="380">
        <f t="shared" si="1"/>
        <v>0</v>
      </c>
      <c r="Q25" s="381">
        <v>0</v>
      </c>
      <c r="R25" s="168"/>
      <c r="S25" s="166"/>
      <c r="T25" s="164" t="str">
        <f t="shared" si="2"/>
        <v/>
      </c>
      <c r="U25" s="165">
        <f>IF(E25=予算詳細!$L$4,F25*予算詳細!$N$4,IF(E25=予算詳細!$L$5,F25*予算詳細!$N$5,IF(E25=予算詳細!$L$6,F25*予算詳細!$N$6,F25)))</f>
        <v>0</v>
      </c>
    </row>
    <row r="26" spans="1:21" outlineLevel="1" x14ac:dyDescent="0.2">
      <c r="A26" s="166">
        <v>22</v>
      </c>
      <c r="B26" s="266"/>
      <c r="C26" s="267"/>
      <c r="D26" s="268"/>
      <c r="E26" s="166"/>
      <c r="F26" s="378"/>
      <c r="G26" s="167"/>
      <c r="H26" s="303"/>
      <c r="I26" s="167"/>
      <c r="J26" s="303"/>
      <c r="K26" s="167"/>
      <c r="L26" s="273"/>
      <c r="M26" s="166"/>
      <c r="N26" s="273"/>
      <c r="O26" s="379">
        <f t="shared" si="0"/>
        <v>0</v>
      </c>
      <c r="P26" s="380">
        <f t="shared" si="1"/>
        <v>0</v>
      </c>
      <c r="Q26" s="381">
        <v>0</v>
      </c>
      <c r="R26" s="168"/>
      <c r="S26" s="166"/>
      <c r="T26" s="164" t="str">
        <f t="shared" si="2"/>
        <v/>
      </c>
      <c r="U26" s="165">
        <f>IF(E26=予算詳細!$L$4,F26*予算詳細!$N$4,IF(E26=予算詳細!$L$5,F26*予算詳細!$N$5,IF(E26=予算詳細!$L$6,F26*予算詳細!$N$6,F26)))</f>
        <v>0</v>
      </c>
    </row>
    <row r="27" spans="1:21" outlineLevel="1" x14ac:dyDescent="0.2">
      <c r="A27" s="166">
        <v>23</v>
      </c>
      <c r="B27" s="266"/>
      <c r="C27" s="267"/>
      <c r="D27" s="268"/>
      <c r="E27" s="166"/>
      <c r="F27" s="378"/>
      <c r="G27" s="167"/>
      <c r="H27" s="303"/>
      <c r="I27" s="167"/>
      <c r="J27" s="303"/>
      <c r="K27" s="167"/>
      <c r="L27" s="273"/>
      <c r="M27" s="166"/>
      <c r="N27" s="273"/>
      <c r="O27" s="379">
        <f t="shared" si="0"/>
        <v>0</v>
      </c>
      <c r="P27" s="380">
        <f t="shared" si="1"/>
        <v>0</v>
      </c>
      <c r="Q27" s="381">
        <v>0</v>
      </c>
      <c r="R27" s="168"/>
      <c r="S27" s="166"/>
      <c r="T27" s="164" t="str">
        <f t="shared" si="2"/>
        <v/>
      </c>
      <c r="U27" s="165">
        <f>IF(E27=予算詳細!$L$4,F27*予算詳細!$N$4,IF(E27=予算詳細!$L$5,F27*予算詳細!$N$5,IF(E27=予算詳細!$L$6,F27*予算詳細!$N$6,F27)))</f>
        <v>0</v>
      </c>
    </row>
    <row r="28" spans="1:21" outlineLevel="1" x14ac:dyDescent="0.2">
      <c r="A28" s="166">
        <v>24</v>
      </c>
      <c r="B28" s="266"/>
      <c r="C28" s="267"/>
      <c r="D28" s="268"/>
      <c r="E28" s="166"/>
      <c r="F28" s="378"/>
      <c r="G28" s="167"/>
      <c r="H28" s="303"/>
      <c r="I28" s="167"/>
      <c r="J28" s="303"/>
      <c r="K28" s="167"/>
      <c r="L28" s="273"/>
      <c r="M28" s="166"/>
      <c r="N28" s="273"/>
      <c r="O28" s="379">
        <f t="shared" si="0"/>
        <v>0</v>
      </c>
      <c r="P28" s="380">
        <f t="shared" si="1"/>
        <v>0</v>
      </c>
      <c r="Q28" s="381">
        <v>0</v>
      </c>
      <c r="R28" s="168"/>
      <c r="S28" s="166"/>
      <c r="T28" s="164" t="str">
        <f t="shared" si="2"/>
        <v/>
      </c>
      <c r="U28" s="165">
        <f>IF(E28=予算詳細!$L$4,F28*予算詳細!$N$4,IF(E28=予算詳細!$L$5,F28*予算詳細!$N$5,IF(E28=予算詳細!$L$6,F28*予算詳細!$N$6,F28)))</f>
        <v>0</v>
      </c>
    </row>
    <row r="29" spans="1:21" outlineLevel="1" x14ac:dyDescent="0.2">
      <c r="A29" s="166">
        <v>25</v>
      </c>
      <c r="B29" s="266"/>
      <c r="C29" s="267"/>
      <c r="D29" s="268"/>
      <c r="E29" s="166"/>
      <c r="F29" s="378"/>
      <c r="G29" s="167"/>
      <c r="H29" s="303"/>
      <c r="I29" s="167"/>
      <c r="J29" s="303"/>
      <c r="K29" s="167"/>
      <c r="L29" s="273"/>
      <c r="M29" s="166"/>
      <c r="N29" s="273"/>
      <c r="O29" s="379">
        <f t="shared" si="0"/>
        <v>0</v>
      </c>
      <c r="P29" s="380">
        <f t="shared" si="1"/>
        <v>0</v>
      </c>
      <c r="Q29" s="381">
        <v>0</v>
      </c>
      <c r="R29" s="168"/>
      <c r="S29" s="166"/>
      <c r="T29" s="164" t="str">
        <f t="shared" si="2"/>
        <v/>
      </c>
      <c r="U29" s="165">
        <f>IF(E29=予算詳細!$L$4,F29*予算詳細!$N$4,IF(E29=予算詳細!$L$5,F29*予算詳細!$N$5,IF(E29=予算詳細!$L$6,F29*予算詳細!$N$6,F29)))</f>
        <v>0</v>
      </c>
    </row>
    <row r="30" spans="1:21" outlineLevel="1" x14ac:dyDescent="0.2">
      <c r="A30" s="166">
        <v>26</v>
      </c>
      <c r="B30" s="266"/>
      <c r="C30" s="267"/>
      <c r="D30" s="268"/>
      <c r="E30" s="166"/>
      <c r="F30" s="378"/>
      <c r="G30" s="167"/>
      <c r="H30" s="303"/>
      <c r="I30" s="167"/>
      <c r="J30" s="303"/>
      <c r="K30" s="167"/>
      <c r="L30" s="273"/>
      <c r="M30" s="166"/>
      <c r="N30" s="273"/>
      <c r="O30" s="379">
        <f t="shared" si="0"/>
        <v>0</v>
      </c>
      <c r="P30" s="380">
        <f t="shared" si="1"/>
        <v>0</v>
      </c>
      <c r="Q30" s="381">
        <v>0</v>
      </c>
      <c r="R30" s="168"/>
      <c r="S30" s="166"/>
      <c r="T30" s="164" t="str">
        <f t="shared" si="2"/>
        <v/>
      </c>
      <c r="U30" s="165">
        <f>IF(E30=予算詳細!$L$4,F30*予算詳細!$N$4,IF(E30=予算詳細!$L$5,F30*予算詳細!$N$5,IF(E30=予算詳細!$L$6,F30*予算詳細!$N$6,F30)))</f>
        <v>0</v>
      </c>
    </row>
    <row r="31" spans="1:21" outlineLevel="1" x14ac:dyDescent="0.2">
      <c r="A31" s="166">
        <v>27</v>
      </c>
      <c r="B31" s="266"/>
      <c r="C31" s="267"/>
      <c r="D31" s="268"/>
      <c r="E31" s="166"/>
      <c r="F31" s="378"/>
      <c r="G31" s="167"/>
      <c r="H31" s="303"/>
      <c r="I31" s="167"/>
      <c r="J31" s="303"/>
      <c r="K31" s="167"/>
      <c r="L31" s="273"/>
      <c r="M31" s="166"/>
      <c r="N31" s="273"/>
      <c r="O31" s="379">
        <f t="shared" si="0"/>
        <v>0</v>
      </c>
      <c r="P31" s="380">
        <f t="shared" si="1"/>
        <v>0</v>
      </c>
      <c r="Q31" s="381">
        <v>0</v>
      </c>
      <c r="R31" s="168"/>
      <c r="S31" s="166"/>
      <c r="T31" s="164" t="str">
        <f t="shared" si="2"/>
        <v/>
      </c>
      <c r="U31" s="165">
        <f>IF(E31=予算詳細!$L$4,F31*予算詳細!$N$4,IF(E31=予算詳細!$L$5,F31*予算詳細!$N$5,IF(E31=予算詳細!$L$6,F31*予算詳細!$N$6,F31)))</f>
        <v>0</v>
      </c>
    </row>
    <row r="32" spans="1:21" outlineLevel="1" x14ac:dyDescent="0.2">
      <c r="A32" s="166">
        <v>28</v>
      </c>
      <c r="B32" s="266"/>
      <c r="C32" s="267"/>
      <c r="D32" s="268"/>
      <c r="E32" s="166"/>
      <c r="F32" s="378"/>
      <c r="G32" s="167"/>
      <c r="H32" s="303"/>
      <c r="I32" s="167"/>
      <c r="J32" s="303"/>
      <c r="K32" s="167"/>
      <c r="L32" s="273"/>
      <c r="M32" s="166"/>
      <c r="N32" s="273"/>
      <c r="O32" s="379">
        <f t="shared" si="0"/>
        <v>0</v>
      </c>
      <c r="P32" s="380">
        <f t="shared" si="1"/>
        <v>0</v>
      </c>
      <c r="Q32" s="381">
        <v>0</v>
      </c>
      <c r="R32" s="168"/>
      <c r="S32" s="166"/>
      <c r="T32" s="164" t="str">
        <f t="shared" si="2"/>
        <v/>
      </c>
      <c r="U32" s="165">
        <f>IF(E32=予算詳細!$L$4,F32*予算詳細!$N$4,IF(E32=予算詳細!$L$5,F32*予算詳細!$N$5,IF(E32=予算詳細!$L$6,F32*予算詳細!$N$6,F32)))</f>
        <v>0</v>
      </c>
    </row>
    <row r="33" spans="1:21" outlineLevel="1" x14ac:dyDescent="0.2">
      <c r="A33" s="166">
        <v>29</v>
      </c>
      <c r="B33" s="266"/>
      <c r="C33" s="267"/>
      <c r="D33" s="268"/>
      <c r="E33" s="166"/>
      <c r="F33" s="378"/>
      <c r="G33" s="167"/>
      <c r="H33" s="303"/>
      <c r="I33" s="167"/>
      <c r="J33" s="303"/>
      <c r="K33" s="167"/>
      <c r="L33" s="273"/>
      <c r="M33" s="166"/>
      <c r="N33" s="273"/>
      <c r="O33" s="379">
        <f t="shared" si="0"/>
        <v>0</v>
      </c>
      <c r="P33" s="380">
        <f t="shared" si="1"/>
        <v>0</v>
      </c>
      <c r="Q33" s="381">
        <v>0</v>
      </c>
      <c r="R33" s="168"/>
      <c r="S33" s="166"/>
      <c r="T33" s="164" t="str">
        <f t="shared" si="2"/>
        <v/>
      </c>
      <c r="U33" s="165">
        <f>IF(E33=予算詳細!$L$4,F33*予算詳細!$N$4,IF(E33=予算詳細!$L$5,F33*予算詳細!$N$5,IF(E33=予算詳細!$L$6,F33*予算詳細!$N$6,F33)))</f>
        <v>0</v>
      </c>
    </row>
    <row r="34" spans="1:21" outlineLevel="1" x14ac:dyDescent="0.2">
      <c r="A34" s="166">
        <v>30</v>
      </c>
      <c r="B34" s="266"/>
      <c r="C34" s="267"/>
      <c r="D34" s="268"/>
      <c r="E34" s="166"/>
      <c r="F34" s="378"/>
      <c r="G34" s="167"/>
      <c r="H34" s="303"/>
      <c r="I34" s="167"/>
      <c r="J34" s="303"/>
      <c r="K34" s="167"/>
      <c r="L34" s="273"/>
      <c r="M34" s="166"/>
      <c r="N34" s="273"/>
      <c r="O34" s="379">
        <f t="shared" si="0"/>
        <v>0</v>
      </c>
      <c r="P34" s="380">
        <f t="shared" si="1"/>
        <v>0</v>
      </c>
      <c r="Q34" s="381">
        <v>0</v>
      </c>
      <c r="R34" s="168"/>
      <c r="S34" s="166"/>
      <c r="T34" s="164" t="str">
        <f t="shared" si="2"/>
        <v/>
      </c>
      <c r="U34" s="165">
        <f>IF(E34=予算詳細!$L$4,F34*予算詳細!$N$4,IF(E34=予算詳細!$L$5,F34*予算詳細!$N$5,IF(E34=予算詳細!$L$6,F34*予算詳細!$N$6,F34)))</f>
        <v>0</v>
      </c>
    </row>
    <row r="35" spans="1:21" outlineLevel="1" x14ac:dyDescent="0.2">
      <c r="A35" s="166">
        <v>31</v>
      </c>
      <c r="B35" s="266"/>
      <c r="C35" s="267"/>
      <c r="D35" s="268"/>
      <c r="E35" s="166"/>
      <c r="F35" s="378"/>
      <c r="G35" s="167"/>
      <c r="H35" s="303"/>
      <c r="I35" s="167"/>
      <c r="J35" s="303"/>
      <c r="K35" s="167"/>
      <c r="L35" s="273"/>
      <c r="M35" s="166"/>
      <c r="N35" s="273"/>
      <c r="O35" s="379">
        <f t="shared" si="0"/>
        <v>0</v>
      </c>
      <c r="P35" s="380">
        <f t="shared" si="1"/>
        <v>0</v>
      </c>
      <c r="Q35" s="381">
        <v>0</v>
      </c>
      <c r="R35" s="168"/>
      <c r="S35" s="166"/>
      <c r="T35" s="164" t="str">
        <f t="shared" si="2"/>
        <v/>
      </c>
      <c r="U35" s="165">
        <f>IF(E35=予算詳細!$L$4,F35*予算詳細!$N$4,IF(E35=予算詳細!$L$5,F35*予算詳細!$N$5,IF(E35=予算詳細!$L$6,F35*予算詳細!$N$6,F35)))</f>
        <v>0</v>
      </c>
    </row>
    <row r="36" spans="1:21" outlineLevel="1" x14ac:dyDescent="0.2">
      <c r="A36" s="166">
        <v>32</v>
      </c>
      <c r="B36" s="266"/>
      <c r="C36" s="267"/>
      <c r="D36" s="268"/>
      <c r="E36" s="166"/>
      <c r="F36" s="378"/>
      <c r="G36" s="167"/>
      <c r="H36" s="303"/>
      <c r="I36" s="167"/>
      <c r="J36" s="303"/>
      <c r="K36" s="167"/>
      <c r="L36" s="273"/>
      <c r="M36" s="166"/>
      <c r="N36" s="273"/>
      <c r="O36" s="379">
        <f t="shared" si="0"/>
        <v>0</v>
      </c>
      <c r="P36" s="380">
        <f t="shared" si="1"/>
        <v>0</v>
      </c>
      <c r="Q36" s="381">
        <v>0</v>
      </c>
      <c r="R36" s="168"/>
      <c r="S36" s="166"/>
      <c r="T36" s="164" t="str">
        <f t="shared" si="2"/>
        <v/>
      </c>
      <c r="U36" s="165">
        <f>IF(E36=予算詳細!$L$4,F36*予算詳細!$N$4,IF(E36=予算詳細!$L$5,F36*予算詳細!$N$5,IF(E36=予算詳細!$L$6,F36*予算詳細!$N$6,F36)))</f>
        <v>0</v>
      </c>
    </row>
    <row r="37" spans="1:21" outlineLevel="1" x14ac:dyDescent="0.2">
      <c r="A37" s="166">
        <v>33</v>
      </c>
      <c r="B37" s="266"/>
      <c r="C37" s="267"/>
      <c r="D37" s="268"/>
      <c r="E37" s="166"/>
      <c r="F37" s="378"/>
      <c r="G37" s="167"/>
      <c r="H37" s="303"/>
      <c r="I37" s="167"/>
      <c r="J37" s="303"/>
      <c r="K37" s="167"/>
      <c r="L37" s="273"/>
      <c r="M37" s="166"/>
      <c r="N37" s="273"/>
      <c r="O37" s="379">
        <f t="shared" si="0"/>
        <v>0</v>
      </c>
      <c r="P37" s="380">
        <f t="shared" si="1"/>
        <v>0</v>
      </c>
      <c r="Q37" s="381">
        <v>0</v>
      </c>
      <c r="R37" s="168"/>
      <c r="S37" s="166"/>
      <c r="T37" s="164" t="str">
        <f t="shared" si="2"/>
        <v/>
      </c>
      <c r="U37" s="165">
        <f>IF(E37=予算詳細!$L$4,F37*予算詳細!$N$4,IF(E37=予算詳細!$L$5,F37*予算詳細!$N$5,IF(E37=予算詳細!$L$6,F37*予算詳細!$N$6,F37)))</f>
        <v>0</v>
      </c>
    </row>
    <row r="38" spans="1:21" outlineLevel="1" x14ac:dyDescent="0.2">
      <c r="A38" s="166">
        <v>34</v>
      </c>
      <c r="B38" s="266"/>
      <c r="C38" s="267"/>
      <c r="D38" s="268"/>
      <c r="E38" s="166"/>
      <c r="F38" s="378"/>
      <c r="G38" s="167"/>
      <c r="H38" s="303"/>
      <c r="I38" s="167"/>
      <c r="J38" s="303"/>
      <c r="K38" s="167"/>
      <c r="L38" s="273"/>
      <c r="M38" s="166"/>
      <c r="N38" s="273"/>
      <c r="O38" s="379">
        <f t="shared" si="0"/>
        <v>0</v>
      </c>
      <c r="P38" s="380">
        <f t="shared" si="1"/>
        <v>0</v>
      </c>
      <c r="Q38" s="381">
        <v>0</v>
      </c>
      <c r="R38" s="168"/>
      <c r="S38" s="166"/>
      <c r="T38" s="164" t="str">
        <f t="shared" si="2"/>
        <v/>
      </c>
      <c r="U38" s="165">
        <f>IF(E38=予算詳細!$L$4,F38*予算詳細!$N$4,IF(E38=予算詳細!$L$5,F38*予算詳細!$N$5,IF(E38=予算詳細!$L$6,F38*予算詳細!$N$6,F38)))</f>
        <v>0</v>
      </c>
    </row>
    <row r="39" spans="1:21" outlineLevel="1" x14ac:dyDescent="0.2">
      <c r="A39" s="166">
        <v>35</v>
      </c>
      <c r="B39" s="266"/>
      <c r="C39" s="267"/>
      <c r="D39" s="268"/>
      <c r="E39" s="166"/>
      <c r="F39" s="378"/>
      <c r="G39" s="167"/>
      <c r="H39" s="303"/>
      <c r="I39" s="167"/>
      <c r="J39" s="303"/>
      <c r="K39" s="167"/>
      <c r="L39" s="273"/>
      <c r="M39" s="166"/>
      <c r="N39" s="273"/>
      <c r="O39" s="379">
        <f t="shared" si="0"/>
        <v>0</v>
      </c>
      <c r="P39" s="380">
        <f t="shared" si="1"/>
        <v>0</v>
      </c>
      <c r="Q39" s="381">
        <v>0</v>
      </c>
      <c r="R39" s="168"/>
      <c r="S39" s="166"/>
      <c r="T39" s="164" t="str">
        <f t="shared" si="2"/>
        <v/>
      </c>
      <c r="U39" s="165">
        <f>IF(E39=予算詳細!$L$4,F39*予算詳細!$N$4,IF(E39=予算詳細!$L$5,F39*予算詳細!$N$5,IF(E39=予算詳細!$L$6,F39*予算詳細!$N$6,F39)))</f>
        <v>0</v>
      </c>
    </row>
    <row r="40" spans="1:21" outlineLevel="1" x14ac:dyDescent="0.2">
      <c r="A40" s="166">
        <v>36</v>
      </c>
      <c r="B40" s="266"/>
      <c r="C40" s="267"/>
      <c r="D40" s="268"/>
      <c r="E40" s="166"/>
      <c r="F40" s="378"/>
      <c r="G40" s="167"/>
      <c r="H40" s="303"/>
      <c r="I40" s="167"/>
      <c r="J40" s="303"/>
      <c r="K40" s="167"/>
      <c r="L40" s="273"/>
      <c r="M40" s="166"/>
      <c r="N40" s="273"/>
      <c r="O40" s="379">
        <f t="shared" si="0"/>
        <v>0</v>
      </c>
      <c r="P40" s="380">
        <f t="shared" si="1"/>
        <v>0</v>
      </c>
      <c r="Q40" s="381">
        <v>0</v>
      </c>
      <c r="R40" s="168"/>
      <c r="S40" s="166"/>
      <c r="T40" s="164" t="str">
        <f t="shared" si="2"/>
        <v/>
      </c>
      <c r="U40" s="165">
        <f>IF(E40=予算詳細!$L$4,F40*予算詳細!$N$4,IF(E40=予算詳細!$L$5,F40*予算詳細!$N$5,IF(E40=予算詳細!$L$6,F40*予算詳細!$N$6,F40)))</f>
        <v>0</v>
      </c>
    </row>
    <row r="41" spans="1:21" outlineLevel="1" x14ac:dyDescent="0.2">
      <c r="A41" s="166">
        <v>37</v>
      </c>
      <c r="B41" s="266"/>
      <c r="C41" s="267"/>
      <c r="D41" s="268"/>
      <c r="E41" s="166"/>
      <c r="F41" s="378"/>
      <c r="G41" s="167"/>
      <c r="H41" s="303"/>
      <c r="I41" s="167"/>
      <c r="J41" s="303"/>
      <c r="K41" s="167"/>
      <c r="L41" s="273"/>
      <c r="M41" s="166"/>
      <c r="N41" s="273"/>
      <c r="O41" s="379">
        <f t="shared" si="0"/>
        <v>0</v>
      </c>
      <c r="P41" s="380">
        <f t="shared" si="1"/>
        <v>0</v>
      </c>
      <c r="Q41" s="381">
        <v>0</v>
      </c>
      <c r="R41" s="168"/>
      <c r="S41" s="166"/>
      <c r="T41" s="164" t="str">
        <f t="shared" si="2"/>
        <v/>
      </c>
      <c r="U41" s="165">
        <f>IF(E41=予算詳細!$L$4,F41*予算詳細!$N$4,IF(E41=予算詳細!$L$5,F41*予算詳細!$N$5,IF(E41=予算詳細!$L$6,F41*予算詳細!$N$6,F41)))</f>
        <v>0</v>
      </c>
    </row>
    <row r="42" spans="1:21" outlineLevel="1" x14ac:dyDescent="0.2">
      <c r="A42" s="166">
        <v>38</v>
      </c>
      <c r="B42" s="266"/>
      <c r="C42" s="267"/>
      <c r="D42" s="268"/>
      <c r="E42" s="166"/>
      <c r="F42" s="378"/>
      <c r="G42" s="167"/>
      <c r="H42" s="303"/>
      <c r="I42" s="167"/>
      <c r="J42" s="303"/>
      <c r="K42" s="167"/>
      <c r="L42" s="273"/>
      <c r="M42" s="166"/>
      <c r="N42" s="273"/>
      <c r="O42" s="379">
        <f t="shared" si="0"/>
        <v>0</v>
      </c>
      <c r="P42" s="380">
        <f t="shared" si="1"/>
        <v>0</v>
      </c>
      <c r="Q42" s="381">
        <v>0</v>
      </c>
      <c r="R42" s="168"/>
      <c r="S42" s="166"/>
      <c r="T42" s="164" t="str">
        <f t="shared" si="2"/>
        <v/>
      </c>
      <c r="U42" s="165">
        <f>IF(E42=予算詳細!$L$4,F42*予算詳細!$N$4,IF(E42=予算詳細!$L$5,F42*予算詳細!$N$5,IF(E42=予算詳細!$L$6,F42*予算詳細!$N$6,F42)))</f>
        <v>0</v>
      </c>
    </row>
    <row r="43" spans="1:21" outlineLevel="1" x14ac:dyDescent="0.2">
      <c r="A43" s="166">
        <v>39</v>
      </c>
      <c r="B43" s="266"/>
      <c r="C43" s="267"/>
      <c r="D43" s="268"/>
      <c r="E43" s="166"/>
      <c r="F43" s="378"/>
      <c r="G43" s="167"/>
      <c r="H43" s="303"/>
      <c r="I43" s="167"/>
      <c r="J43" s="303"/>
      <c r="K43" s="167"/>
      <c r="L43" s="273"/>
      <c r="M43" s="166"/>
      <c r="N43" s="273"/>
      <c r="O43" s="379">
        <f t="shared" si="0"/>
        <v>0</v>
      </c>
      <c r="P43" s="380">
        <f t="shared" si="1"/>
        <v>0</v>
      </c>
      <c r="Q43" s="381">
        <v>0</v>
      </c>
      <c r="R43" s="168"/>
      <c r="S43" s="166"/>
      <c r="T43" s="164" t="str">
        <f t="shared" si="2"/>
        <v/>
      </c>
      <c r="U43" s="165">
        <f>IF(E43=予算詳細!$L$4,F43*予算詳細!$N$4,IF(E43=予算詳細!$L$5,F43*予算詳細!$N$5,IF(E43=予算詳細!$L$6,F43*予算詳細!$N$6,F43)))</f>
        <v>0</v>
      </c>
    </row>
    <row r="44" spans="1:21" outlineLevel="1" x14ac:dyDescent="0.2">
      <c r="A44" s="166">
        <v>40</v>
      </c>
      <c r="B44" s="266"/>
      <c r="C44" s="267"/>
      <c r="D44" s="268"/>
      <c r="E44" s="166"/>
      <c r="F44" s="378"/>
      <c r="G44" s="167"/>
      <c r="H44" s="303"/>
      <c r="I44" s="167"/>
      <c r="J44" s="303"/>
      <c r="K44" s="167"/>
      <c r="L44" s="273"/>
      <c r="M44" s="166"/>
      <c r="N44" s="273"/>
      <c r="O44" s="379">
        <f t="shared" si="0"/>
        <v>0</v>
      </c>
      <c r="P44" s="380">
        <f t="shared" si="1"/>
        <v>0</v>
      </c>
      <c r="Q44" s="381">
        <v>0</v>
      </c>
      <c r="R44" s="168"/>
      <c r="S44" s="166"/>
      <c r="T44" s="164" t="str">
        <f t="shared" si="2"/>
        <v/>
      </c>
      <c r="U44" s="165">
        <f>IF(E44=予算詳細!$L$4,F44*予算詳細!$N$4,IF(E44=予算詳細!$L$5,F44*予算詳細!$N$5,IF(E44=予算詳細!$L$6,F44*予算詳細!$N$6,F44)))</f>
        <v>0</v>
      </c>
    </row>
    <row r="45" spans="1:21" outlineLevel="1" x14ac:dyDescent="0.2">
      <c r="A45" s="166">
        <v>41</v>
      </c>
      <c r="B45" s="266"/>
      <c r="C45" s="267"/>
      <c r="D45" s="268"/>
      <c r="E45" s="166"/>
      <c r="F45" s="378"/>
      <c r="G45" s="167"/>
      <c r="H45" s="303"/>
      <c r="I45" s="167"/>
      <c r="J45" s="303"/>
      <c r="K45" s="167"/>
      <c r="L45" s="273"/>
      <c r="M45" s="166"/>
      <c r="N45" s="273"/>
      <c r="O45" s="379">
        <f t="shared" si="0"/>
        <v>0</v>
      </c>
      <c r="P45" s="380">
        <f t="shared" si="1"/>
        <v>0</v>
      </c>
      <c r="Q45" s="381">
        <v>0</v>
      </c>
      <c r="R45" s="168"/>
      <c r="S45" s="166"/>
      <c r="T45" s="164" t="str">
        <f t="shared" si="2"/>
        <v/>
      </c>
      <c r="U45" s="165">
        <f>IF(E45=予算詳細!$L$4,F45*予算詳細!$N$4,IF(E45=予算詳細!$L$5,F45*予算詳細!$N$5,IF(E45=予算詳細!$L$6,F45*予算詳細!$N$6,F45)))</f>
        <v>0</v>
      </c>
    </row>
    <row r="46" spans="1:21" outlineLevel="1" x14ac:dyDescent="0.2">
      <c r="A46" s="166">
        <v>42</v>
      </c>
      <c r="B46" s="266"/>
      <c r="C46" s="267"/>
      <c r="D46" s="268"/>
      <c r="E46" s="166"/>
      <c r="F46" s="378"/>
      <c r="G46" s="167"/>
      <c r="H46" s="303"/>
      <c r="I46" s="167"/>
      <c r="J46" s="303"/>
      <c r="K46" s="167"/>
      <c r="L46" s="273"/>
      <c r="M46" s="166"/>
      <c r="N46" s="273"/>
      <c r="O46" s="379">
        <f t="shared" si="0"/>
        <v>0</v>
      </c>
      <c r="P46" s="380">
        <f t="shared" si="1"/>
        <v>0</v>
      </c>
      <c r="Q46" s="381">
        <v>0</v>
      </c>
      <c r="R46" s="168"/>
      <c r="S46" s="166"/>
      <c r="T46" s="164" t="str">
        <f t="shared" si="2"/>
        <v/>
      </c>
      <c r="U46" s="165">
        <f>IF(E46=予算詳細!$L$4,F46*予算詳細!$N$4,IF(E46=予算詳細!$L$5,F46*予算詳細!$N$5,IF(E46=予算詳細!$L$6,F46*予算詳細!$N$6,F46)))</f>
        <v>0</v>
      </c>
    </row>
    <row r="47" spans="1:21" outlineLevel="1" x14ac:dyDescent="0.2">
      <c r="A47" s="166">
        <v>43</v>
      </c>
      <c r="B47" s="266"/>
      <c r="C47" s="267"/>
      <c r="D47" s="268"/>
      <c r="E47" s="166"/>
      <c r="F47" s="378"/>
      <c r="G47" s="167"/>
      <c r="H47" s="303"/>
      <c r="I47" s="167"/>
      <c r="J47" s="303"/>
      <c r="K47" s="167"/>
      <c r="L47" s="273"/>
      <c r="M47" s="166"/>
      <c r="N47" s="273"/>
      <c r="O47" s="379">
        <f t="shared" si="0"/>
        <v>0</v>
      </c>
      <c r="P47" s="380">
        <f t="shared" si="1"/>
        <v>0</v>
      </c>
      <c r="Q47" s="381">
        <v>0</v>
      </c>
      <c r="R47" s="168"/>
      <c r="S47" s="166"/>
      <c r="T47" s="164" t="str">
        <f t="shared" si="2"/>
        <v/>
      </c>
      <c r="U47" s="165">
        <f>IF(E47=予算詳細!$L$4,F47*予算詳細!$N$4,IF(E47=予算詳細!$L$5,F47*予算詳細!$N$5,IF(E47=予算詳細!$L$6,F47*予算詳細!$N$6,F47)))</f>
        <v>0</v>
      </c>
    </row>
    <row r="48" spans="1:21" outlineLevel="1" x14ac:dyDescent="0.2">
      <c r="A48" s="166">
        <v>44</v>
      </c>
      <c r="B48" s="266"/>
      <c r="C48" s="267"/>
      <c r="D48" s="268"/>
      <c r="E48" s="166"/>
      <c r="F48" s="378"/>
      <c r="G48" s="167"/>
      <c r="H48" s="303"/>
      <c r="I48" s="167"/>
      <c r="J48" s="303"/>
      <c r="K48" s="167"/>
      <c r="L48" s="273"/>
      <c r="M48" s="166"/>
      <c r="N48" s="273"/>
      <c r="O48" s="379">
        <f t="shared" si="0"/>
        <v>0</v>
      </c>
      <c r="P48" s="380">
        <f t="shared" si="1"/>
        <v>0</v>
      </c>
      <c r="Q48" s="381">
        <v>0</v>
      </c>
      <c r="R48" s="168"/>
      <c r="S48" s="166"/>
      <c r="T48" s="164" t="str">
        <f t="shared" si="2"/>
        <v/>
      </c>
      <c r="U48" s="165">
        <f>IF(E48=予算詳細!$L$4,F48*予算詳細!$N$4,IF(E48=予算詳細!$L$5,F48*予算詳細!$N$5,IF(E48=予算詳細!$L$6,F48*予算詳細!$N$6,F48)))</f>
        <v>0</v>
      </c>
    </row>
    <row r="49" spans="1:21" outlineLevel="1" x14ac:dyDescent="0.2">
      <c r="A49" s="166">
        <v>45</v>
      </c>
      <c r="B49" s="266"/>
      <c r="C49" s="267"/>
      <c r="D49" s="268"/>
      <c r="E49" s="166"/>
      <c r="F49" s="378"/>
      <c r="G49" s="167"/>
      <c r="H49" s="303"/>
      <c r="I49" s="167"/>
      <c r="J49" s="303"/>
      <c r="K49" s="167"/>
      <c r="L49" s="273"/>
      <c r="M49" s="166"/>
      <c r="N49" s="273"/>
      <c r="O49" s="379">
        <f t="shared" si="0"/>
        <v>0</v>
      </c>
      <c r="P49" s="380">
        <f t="shared" si="1"/>
        <v>0</v>
      </c>
      <c r="Q49" s="381">
        <v>0</v>
      </c>
      <c r="R49" s="168"/>
      <c r="S49" s="166"/>
      <c r="T49" s="164" t="str">
        <f t="shared" si="2"/>
        <v/>
      </c>
      <c r="U49" s="165">
        <f>IF(E49=予算詳細!$L$4,F49*予算詳細!$N$4,IF(E49=予算詳細!$L$5,F49*予算詳細!$N$5,IF(E49=予算詳細!$L$6,F49*予算詳細!$N$6,F49)))</f>
        <v>0</v>
      </c>
    </row>
    <row r="50" spans="1:21" outlineLevel="1" x14ac:dyDescent="0.2">
      <c r="A50" s="166">
        <v>46</v>
      </c>
      <c r="B50" s="266"/>
      <c r="C50" s="267"/>
      <c r="D50" s="268"/>
      <c r="E50" s="166"/>
      <c r="F50" s="378"/>
      <c r="G50" s="167"/>
      <c r="H50" s="303"/>
      <c r="I50" s="167"/>
      <c r="J50" s="303"/>
      <c r="K50" s="167"/>
      <c r="L50" s="273"/>
      <c r="M50" s="166"/>
      <c r="N50" s="273"/>
      <c r="O50" s="379">
        <f t="shared" si="0"/>
        <v>0</v>
      </c>
      <c r="P50" s="380">
        <f t="shared" si="1"/>
        <v>0</v>
      </c>
      <c r="Q50" s="381">
        <v>0</v>
      </c>
      <c r="R50" s="168"/>
      <c r="S50" s="166"/>
      <c r="T50" s="164" t="str">
        <f t="shared" si="2"/>
        <v/>
      </c>
      <c r="U50" s="165">
        <f>IF(E50=予算詳細!$L$4,F50*予算詳細!$N$4,IF(E50=予算詳細!$L$5,F50*予算詳細!$N$5,IF(E50=予算詳細!$L$6,F50*予算詳細!$N$6,F50)))</f>
        <v>0</v>
      </c>
    </row>
    <row r="51" spans="1:21" outlineLevel="1" x14ac:dyDescent="0.2">
      <c r="A51" s="166">
        <v>47</v>
      </c>
      <c r="B51" s="266"/>
      <c r="C51" s="267"/>
      <c r="D51" s="268"/>
      <c r="E51" s="166"/>
      <c r="F51" s="378"/>
      <c r="G51" s="167"/>
      <c r="H51" s="303"/>
      <c r="I51" s="167"/>
      <c r="J51" s="303"/>
      <c r="K51" s="167"/>
      <c r="L51" s="273"/>
      <c r="M51" s="166"/>
      <c r="N51" s="273"/>
      <c r="O51" s="379">
        <f t="shared" si="0"/>
        <v>0</v>
      </c>
      <c r="P51" s="380">
        <f t="shared" si="1"/>
        <v>0</v>
      </c>
      <c r="Q51" s="381">
        <v>0</v>
      </c>
      <c r="R51" s="168"/>
      <c r="S51" s="166"/>
      <c r="T51" s="164" t="str">
        <f t="shared" si="2"/>
        <v/>
      </c>
      <c r="U51" s="165">
        <f>IF(E51=予算詳細!$L$4,F51*予算詳細!$N$4,IF(E51=予算詳細!$L$5,F51*予算詳細!$N$5,IF(E51=予算詳細!$L$6,F51*予算詳細!$N$6,F51)))</f>
        <v>0</v>
      </c>
    </row>
    <row r="52" spans="1:21" outlineLevel="1" x14ac:dyDescent="0.2">
      <c r="A52" s="166">
        <v>48</v>
      </c>
      <c r="B52" s="266"/>
      <c r="C52" s="267"/>
      <c r="D52" s="268"/>
      <c r="E52" s="166"/>
      <c r="F52" s="378"/>
      <c r="G52" s="167"/>
      <c r="H52" s="303"/>
      <c r="I52" s="167"/>
      <c r="J52" s="303"/>
      <c r="K52" s="167"/>
      <c r="L52" s="273"/>
      <c r="M52" s="166"/>
      <c r="N52" s="273"/>
      <c r="O52" s="379">
        <f t="shared" si="0"/>
        <v>0</v>
      </c>
      <c r="P52" s="380">
        <f t="shared" si="1"/>
        <v>0</v>
      </c>
      <c r="Q52" s="381">
        <v>0</v>
      </c>
      <c r="R52" s="168"/>
      <c r="S52" s="166"/>
      <c r="T52" s="164" t="str">
        <f t="shared" si="2"/>
        <v/>
      </c>
      <c r="U52" s="165">
        <f>IF(E52=予算詳細!$L$4,F52*予算詳細!$N$4,IF(E52=予算詳細!$L$5,F52*予算詳細!$N$5,IF(E52=予算詳細!$L$6,F52*予算詳細!$N$6,F52)))</f>
        <v>0</v>
      </c>
    </row>
    <row r="53" spans="1:21" outlineLevel="1" x14ac:dyDescent="0.2">
      <c r="A53" s="166">
        <v>49</v>
      </c>
      <c r="B53" s="266"/>
      <c r="C53" s="267"/>
      <c r="D53" s="268"/>
      <c r="E53" s="166"/>
      <c r="F53" s="378"/>
      <c r="G53" s="167"/>
      <c r="H53" s="303"/>
      <c r="I53" s="167"/>
      <c r="J53" s="303"/>
      <c r="K53" s="167"/>
      <c r="L53" s="273"/>
      <c r="M53" s="166"/>
      <c r="N53" s="273"/>
      <c r="O53" s="379">
        <f t="shared" si="0"/>
        <v>0</v>
      </c>
      <c r="P53" s="380">
        <f t="shared" si="1"/>
        <v>0</v>
      </c>
      <c r="Q53" s="381">
        <v>0</v>
      </c>
      <c r="R53" s="168"/>
      <c r="S53" s="166"/>
      <c r="T53" s="164" t="str">
        <f t="shared" si="2"/>
        <v/>
      </c>
      <c r="U53" s="165">
        <f>IF(E53=予算詳細!$L$4,F53*予算詳細!$N$4,IF(E53=予算詳細!$L$5,F53*予算詳細!$N$5,IF(E53=予算詳細!$L$6,F53*予算詳細!$N$6,F53)))</f>
        <v>0</v>
      </c>
    </row>
    <row r="54" spans="1:21" outlineLevel="1" x14ac:dyDescent="0.2">
      <c r="A54" s="166">
        <v>50</v>
      </c>
      <c r="B54" s="266"/>
      <c r="C54" s="267"/>
      <c r="D54" s="268"/>
      <c r="E54" s="166"/>
      <c r="F54" s="378"/>
      <c r="G54" s="167"/>
      <c r="H54" s="303"/>
      <c r="I54" s="167"/>
      <c r="J54" s="303"/>
      <c r="K54" s="167"/>
      <c r="L54" s="273"/>
      <c r="M54" s="166"/>
      <c r="N54" s="273"/>
      <c r="O54" s="379">
        <f t="shared" si="0"/>
        <v>0</v>
      </c>
      <c r="P54" s="380">
        <f t="shared" si="1"/>
        <v>0</v>
      </c>
      <c r="Q54" s="381">
        <v>0</v>
      </c>
      <c r="R54" s="168"/>
      <c r="S54" s="166"/>
      <c r="T54" s="164" t="str">
        <f t="shared" si="2"/>
        <v/>
      </c>
      <c r="U54" s="165">
        <f>IF(E54=予算詳細!$L$4,F54*予算詳細!$N$4,IF(E54=予算詳細!$L$5,F54*予算詳細!$N$5,IF(E54=予算詳細!$L$6,F54*予算詳細!$N$6,F54)))</f>
        <v>0</v>
      </c>
    </row>
    <row r="55" spans="1:21" outlineLevel="1" x14ac:dyDescent="0.2">
      <c r="A55" s="166">
        <v>51</v>
      </c>
      <c r="B55" s="266"/>
      <c r="C55" s="267"/>
      <c r="D55" s="268"/>
      <c r="E55" s="166"/>
      <c r="F55" s="378"/>
      <c r="G55" s="167"/>
      <c r="H55" s="303"/>
      <c r="I55" s="167"/>
      <c r="J55" s="303"/>
      <c r="K55" s="167"/>
      <c r="L55" s="273"/>
      <c r="M55" s="166"/>
      <c r="N55" s="273"/>
      <c r="O55" s="379">
        <f t="shared" si="0"/>
        <v>0</v>
      </c>
      <c r="P55" s="380">
        <f t="shared" si="1"/>
        <v>0</v>
      </c>
      <c r="Q55" s="381">
        <v>0</v>
      </c>
      <c r="R55" s="168"/>
      <c r="S55" s="166"/>
      <c r="T55" s="164" t="str">
        <f t="shared" si="2"/>
        <v/>
      </c>
      <c r="U55" s="165">
        <f>IF(E55=予算詳細!$L$4,F55*予算詳細!$N$4,IF(E55=予算詳細!$L$5,F55*予算詳細!$N$5,IF(E55=予算詳細!$L$6,F55*予算詳細!$N$6,F55)))</f>
        <v>0</v>
      </c>
    </row>
    <row r="56" spans="1:21" outlineLevel="1" x14ac:dyDescent="0.2">
      <c r="A56" s="166">
        <v>52</v>
      </c>
      <c r="B56" s="266"/>
      <c r="C56" s="267"/>
      <c r="D56" s="268"/>
      <c r="E56" s="166"/>
      <c r="F56" s="378"/>
      <c r="G56" s="167"/>
      <c r="H56" s="303"/>
      <c r="I56" s="167"/>
      <c r="J56" s="303"/>
      <c r="K56" s="167"/>
      <c r="L56" s="273"/>
      <c r="M56" s="166"/>
      <c r="N56" s="273"/>
      <c r="O56" s="379">
        <f t="shared" si="0"/>
        <v>0</v>
      </c>
      <c r="P56" s="380">
        <f t="shared" si="1"/>
        <v>0</v>
      </c>
      <c r="Q56" s="381">
        <v>0</v>
      </c>
      <c r="R56" s="168"/>
      <c r="S56" s="166"/>
      <c r="T56" s="164" t="str">
        <f t="shared" si="2"/>
        <v/>
      </c>
      <c r="U56" s="165">
        <f>IF(E56=予算詳細!$L$4,F56*予算詳細!$N$4,IF(E56=予算詳細!$L$5,F56*予算詳細!$N$5,IF(E56=予算詳細!$L$6,F56*予算詳細!$N$6,F56)))</f>
        <v>0</v>
      </c>
    </row>
    <row r="57" spans="1:21" outlineLevel="1" x14ac:dyDescent="0.2">
      <c r="A57" s="166">
        <v>53</v>
      </c>
      <c r="B57" s="266"/>
      <c r="C57" s="267"/>
      <c r="D57" s="268"/>
      <c r="E57" s="166"/>
      <c r="F57" s="378"/>
      <c r="G57" s="167"/>
      <c r="H57" s="303"/>
      <c r="I57" s="167"/>
      <c r="J57" s="303"/>
      <c r="K57" s="167"/>
      <c r="L57" s="273"/>
      <c r="M57" s="166"/>
      <c r="N57" s="273"/>
      <c r="O57" s="379">
        <f t="shared" si="0"/>
        <v>0</v>
      </c>
      <c r="P57" s="380">
        <f t="shared" si="1"/>
        <v>0</v>
      </c>
      <c r="Q57" s="381">
        <v>0</v>
      </c>
      <c r="R57" s="168"/>
      <c r="S57" s="166"/>
      <c r="T57" s="164" t="str">
        <f t="shared" si="2"/>
        <v/>
      </c>
      <c r="U57" s="165">
        <f>IF(E57=予算詳細!$L$4,F57*予算詳細!$N$4,IF(E57=予算詳細!$L$5,F57*予算詳細!$N$5,IF(E57=予算詳細!$L$6,F57*予算詳細!$N$6,F57)))</f>
        <v>0</v>
      </c>
    </row>
    <row r="58" spans="1:21" outlineLevel="1" x14ac:dyDescent="0.2">
      <c r="A58" s="166">
        <v>54</v>
      </c>
      <c r="B58" s="266"/>
      <c r="C58" s="267"/>
      <c r="D58" s="268"/>
      <c r="E58" s="166"/>
      <c r="F58" s="378"/>
      <c r="G58" s="167"/>
      <c r="H58" s="303"/>
      <c r="I58" s="167"/>
      <c r="J58" s="303"/>
      <c r="K58" s="167"/>
      <c r="L58" s="273"/>
      <c r="M58" s="166"/>
      <c r="N58" s="273"/>
      <c r="O58" s="379">
        <f t="shared" si="0"/>
        <v>0</v>
      </c>
      <c r="P58" s="380">
        <f t="shared" si="1"/>
        <v>0</v>
      </c>
      <c r="Q58" s="381">
        <v>0</v>
      </c>
      <c r="R58" s="168"/>
      <c r="S58" s="166"/>
      <c r="T58" s="164" t="str">
        <f t="shared" si="2"/>
        <v/>
      </c>
      <c r="U58" s="165">
        <f>IF(E58=予算詳細!$L$4,F58*予算詳細!$N$4,IF(E58=予算詳細!$L$5,F58*予算詳細!$N$5,IF(E58=予算詳細!$L$6,F58*予算詳細!$N$6,F58)))</f>
        <v>0</v>
      </c>
    </row>
    <row r="59" spans="1:21" outlineLevel="1" x14ac:dyDescent="0.2">
      <c r="A59" s="166">
        <v>55</v>
      </c>
      <c r="B59" s="266"/>
      <c r="C59" s="267"/>
      <c r="D59" s="268"/>
      <c r="E59" s="166"/>
      <c r="F59" s="378"/>
      <c r="G59" s="167"/>
      <c r="H59" s="303"/>
      <c r="I59" s="167"/>
      <c r="J59" s="303"/>
      <c r="K59" s="167"/>
      <c r="L59" s="273"/>
      <c r="M59" s="166"/>
      <c r="N59" s="273"/>
      <c r="O59" s="379">
        <f t="shared" si="0"/>
        <v>0</v>
      </c>
      <c r="P59" s="380">
        <f t="shared" si="1"/>
        <v>0</v>
      </c>
      <c r="Q59" s="381">
        <v>0</v>
      </c>
      <c r="R59" s="168"/>
      <c r="S59" s="166"/>
      <c r="T59" s="164" t="str">
        <f t="shared" si="2"/>
        <v/>
      </c>
      <c r="U59" s="165">
        <f>IF(E59=予算詳細!$L$4,F59*予算詳細!$N$4,IF(E59=予算詳細!$L$5,F59*予算詳細!$N$5,IF(E59=予算詳細!$L$6,F59*予算詳細!$N$6,F59)))</f>
        <v>0</v>
      </c>
    </row>
    <row r="60" spans="1:21" outlineLevel="1" x14ac:dyDescent="0.2">
      <c r="A60" s="166">
        <v>56</v>
      </c>
      <c r="B60" s="266"/>
      <c r="C60" s="267"/>
      <c r="D60" s="268"/>
      <c r="E60" s="166"/>
      <c r="F60" s="378"/>
      <c r="G60" s="167"/>
      <c r="H60" s="303"/>
      <c r="I60" s="167"/>
      <c r="J60" s="303"/>
      <c r="K60" s="167"/>
      <c r="L60" s="273"/>
      <c r="M60" s="166"/>
      <c r="N60" s="273"/>
      <c r="O60" s="379">
        <f t="shared" si="0"/>
        <v>0</v>
      </c>
      <c r="P60" s="380">
        <f t="shared" si="1"/>
        <v>0</v>
      </c>
      <c r="Q60" s="381">
        <v>0</v>
      </c>
      <c r="R60" s="168"/>
      <c r="S60" s="166"/>
      <c r="T60" s="164" t="str">
        <f t="shared" si="2"/>
        <v/>
      </c>
      <c r="U60" s="165">
        <f>IF(E60=予算詳細!$L$4,F60*予算詳細!$N$4,IF(E60=予算詳細!$L$5,F60*予算詳細!$N$5,IF(E60=予算詳細!$L$6,F60*予算詳細!$N$6,F60)))</f>
        <v>0</v>
      </c>
    </row>
    <row r="61" spans="1:21" outlineLevel="1" x14ac:dyDescent="0.2">
      <c r="A61" s="166">
        <v>57</v>
      </c>
      <c r="B61" s="266"/>
      <c r="C61" s="267"/>
      <c r="D61" s="268"/>
      <c r="E61" s="166"/>
      <c r="F61" s="378"/>
      <c r="G61" s="167"/>
      <c r="H61" s="303"/>
      <c r="I61" s="167"/>
      <c r="J61" s="303"/>
      <c r="K61" s="167"/>
      <c r="L61" s="273"/>
      <c r="M61" s="166"/>
      <c r="N61" s="273"/>
      <c r="O61" s="379">
        <f t="shared" si="0"/>
        <v>0</v>
      </c>
      <c r="P61" s="380">
        <f t="shared" si="1"/>
        <v>0</v>
      </c>
      <c r="Q61" s="381">
        <v>0</v>
      </c>
      <c r="R61" s="168"/>
      <c r="S61" s="166"/>
      <c r="T61" s="164" t="str">
        <f t="shared" si="2"/>
        <v/>
      </c>
      <c r="U61" s="165">
        <f>IF(E61=予算詳細!$L$4,F61*予算詳細!$N$4,IF(E61=予算詳細!$L$5,F61*予算詳細!$N$5,IF(E61=予算詳細!$L$6,F61*予算詳細!$N$6,F61)))</f>
        <v>0</v>
      </c>
    </row>
    <row r="62" spans="1:21" outlineLevel="1" x14ac:dyDescent="0.2">
      <c r="A62" s="166">
        <v>58</v>
      </c>
      <c r="B62" s="266"/>
      <c r="C62" s="267"/>
      <c r="D62" s="268"/>
      <c r="E62" s="166"/>
      <c r="F62" s="378"/>
      <c r="G62" s="167"/>
      <c r="H62" s="303"/>
      <c r="I62" s="167"/>
      <c r="J62" s="303"/>
      <c r="K62" s="167"/>
      <c r="L62" s="273"/>
      <c r="M62" s="166"/>
      <c r="N62" s="273"/>
      <c r="O62" s="379">
        <f t="shared" si="0"/>
        <v>0</v>
      </c>
      <c r="P62" s="380">
        <f t="shared" si="1"/>
        <v>0</v>
      </c>
      <c r="Q62" s="381">
        <v>0</v>
      </c>
      <c r="R62" s="168"/>
      <c r="S62" s="166"/>
      <c r="T62" s="164" t="str">
        <f t="shared" si="2"/>
        <v/>
      </c>
      <c r="U62" s="165">
        <f>IF(E62=予算詳細!$L$4,F62*予算詳細!$N$4,IF(E62=予算詳細!$L$5,F62*予算詳細!$N$5,IF(E62=予算詳細!$L$6,F62*予算詳細!$N$6,F62)))</f>
        <v>0</v>
      </c>
    </row>
    <row r="63" spans="1:21" outlineLevel="1" x14ac:dyDescent="0.2">
      <c r="A63" s="166">
        <v>59</v>
      </c>
      <c r="B63" s="266"/>
      <c r="C63" s="267"/>
      <c r="D63" s="268"/>
      <c r="E63" s="166"/>
      <c r="F63" s="378"/>
      <c r="G63" s="167"/>
      <c r="H63" s="303"/>
      <c r="I63" s="167"/>
      <c r="J63" s="303"/>
      <c r="K63" s="167"/>
      <c r="L63" s="273"/>
      <c r="M63" s="166"/>
      <c r="N63" s="273"/>
      <c r="O63" s="379">
        <f t="shared" si="0"/>
        <v>0</v>
      </c>
      <c r="P63" s="380">
        <f t="shared" si="1"/>
        <v>0</v>
      </c>
      <c r="Q63" s="381">
        <v>0</v>
      </c>
      <c r="R63" s="168"/>
      <c r="S63" s="166"/>
      <c r="T63" s="164" t="str">
        <f t="shared" si="2"/>
        <v/>
      </c>
      <c r="U63" s="165">
        <f>IF(E63=予算詳細!$L$4,F63*予算詳細!$N$4,IF(E63=予算詳細!$L$5,F63*予算詳細!$N$5,IF(E63=予算詳細!$L$6,F63*予算詳細!$N$6,F63)))</f>
        <v>0</v>
      </c>
    </row>
    <row r="64" spans="1:21" outlineLevel="1" x14ac:dyDescent="0.2">
      <c r="A64" s="166">
        <v>60</v>
      </c>
      <c r="B64" s="266"/>
      <c r="C64" s="267"/>
      <c r="D64" s="268"/>
      <c r="E64" s="166"/>
      <c r="F64" s="378"/>
      <c r="G64" s="167"/>
      <c r="H64" s="303"/>
      <c r="I64" s="167"/>
      <c r="J64" s="303"/>
      <c r="K64" s="167"/>
      <c r="L64" s="273"/>
      <c r="M64" s="166"/>
      <c r="N64" s="273"/>
      <c r="O64" s="379">
        <f t="shared" si="0"/>
        <v>0</v>
      </c>
      <c r="P64" s="380">
        <f t="shared" si="1"/>
        <v>0</v>
      </c>
      <c r="Q64" s="381">
        <v>0</v>
      </c>
      <c r="R64" s="168"/>
      <c r="S64" s="166"/>
      <c r="T64" s="164" t="str">
        <f t="shared" si="2"/>
        <v/>
      </c>
      <c r="U64" s="165">
        <f>IF(E64=予算詳細!$L$4,F64*予算詳細!$N$4,IF(E64=予算詳細!$L$5,F64*予算詳細!$N$5,IF(E64=予算詳細!$L$6,F64*予算詳細!$N$6,F64)))</f>
        <v>0</v>
      </c>
    </row>
    <row r="65" spans="1:21" outlineLevel="1" x14ac:dyDescent="0.2">
      <c r="A65" s="166">
        <v>61</v>
      </c>
      <c r="B65" s="266"/>
      <c r="C65" s="267"/>
      <c r="D65" s="268"/>
      <c r="E65" s="166"/>
      <c r="F65" s="378"/>
      <c r="G65" s="167"/>
      <c r="H65" s="303"/>
      <c r="I65" s="167"/>
      <c r="J65" s="303"/>
      <c r="K65" s="167"/>
      <c r="L65" s="273"/>
      <c r="M65" s="166"/>
      <c r="N65" s="273"/>
      <c r="O65" s="379">
        <f t="shared" si="0"/>
        <v>0</v>
      </c>
      <c r="P65" s="380">
        <f t="shared" si="1"/>
        <v>0</v>
      </c>
      <c r="Q65" s="381">
        <v>0</v>
      </c>
      <c r="R65" s="168"/>
      <c r="S65" s="166"/>
      <c r="T65" s="164" t="str">
        <f t="shared" si="2"/>
        <v/>
      </c>
      <c r="U65" s="165">
        <f>IF(E65=予算詳細!$L$4,F65*予算詳細!$N$4,IF(E65=予算詳細!$L$5,F65*予算詳細!$N$5,IF(E65=予算詳細!$L$6,F65*予算詳細!$N$6,F65)))</f>
        <v>0</v>
      </c>
    </row>
    <row r="66" spans="1:21" outlineLevel="1" x14ac:dyDescent="0.2">
      <c r="A66" s="166">
        <v>62</v>
      </c>
      <c r="B66" s="266"/>
      <c r="C66" s="267"/>
      <c r="D66" s="268"/>
      <c r="E66" s="166"/>
      <c r="F66" s="378"/>
      <c r="G66" s="167"/>
      <c r="H66" s="303"/>
      <c r="I66" s="167"/>
      <c r="J66" s="303"/>
      <c r="K66" s="167"/>
      <c r="L66" s="273"/>
      <c r="M66" s="166"/>
      <c r="N66" s="273"/>
      <c r="O66" s="379">
        <f t="shared" si="0"/>
        <v>0</v>
      </c>
      <c r="P66" s="380">
        <f t="shared" si="1"/>
        <v>0</v>
      </c>
      <c r="Q66" s="381">
        <v>0</v>
      </c>
      <c r="R66" s="168"/>
      <c r="S66" s="166"/>
      <c r="T66" s="164" t="str">
        <f t="shared" si="2"/>
        <v/>
      </c>
      <c r="U66" s="165">
        <f>IF(E66=予算詳細!$L$4,F66*予算詳細!$N$4,IF(E66=予算詳細!$L$5,F66*予算詳細!$N$5,IF(E66=予算詳細!$L$6,F66*予算詳細!$N$6,F66)))</f>
        <v>0</v>
      </c>
    </row>
    <row r="67" spans="1:21" outlineLevel="1" x14ac:dyDescent="0.2">
      <c r="A67" s="166">
        <v>63</v>
      </c>
      <c r="B67" s="266"/>
      <c r="C67" s="267"/>
      <c r="D67" s="268"/>
      <c r="E67" s="166"/>
      <c r="F67" s="378"/>
      <c r="G67" s="167"/>
      <c r="H67" s="303"/>
      <c r="I67" s="167"/>
      <c r="J67" s="303"/>
      <c r="K67" s="167"/>
      <c r="L67" s="273"/>
      <c r="M67" s="166"/>
      <c r="N67" s="273"/>
      <c r="O67" s="379">
        <f t="shared" si="0"/>
        <v>0</v>
      </c>
      <c r="P67" s="380">
        <f t="shared" si="1"/>
        <v>0</v>
      </c>
      <c r="Q67" s="381">
        <v>0</v>
      </c>
      <c r="R67" s="168"/>
      <c r="S67" s="166"/>
      <c r="T67" s="164" t="str">
        <f t="shared" si="2"/>
        <v/>
      </c>
      <c r="U67" s="165">
        <f>IF(E67=予算詳細!$L$4,F67*予算詳細!$N$4,IF(E67=予算詳細!$L$5,F67*予算詳細!$N$5,IF(E67=予算詳細!$L$6,F67*予算詳細!$N$6,F67)))</f>
        <v>0</v>
      </c>
    </row>
    <row r="68" spans="1:21" outlineLevel="1" x14ac:dyDescent="0.2">
      <c r="A68" s="166">
        <v>64</v>
      </c>
      <c r="B68" s="266"/>
      <c r="C68" s="267"/>
      <c r="D68" s="268"/>
      <c r="E68" s="166"/>
      <c r="F68" s="378"/>
      <c r="G68" s="167"/>
      <c r="H68" s="303"/>
      <c r="I68" s="167"/>
      <c r="J68" s="303"/>
      <c r="K68" s="167"/>
      <c r="L68" s="273"/>
      <c r="M68" s="166"/>
      <c r="N68" s="273"/>
      <c r="O68" s="379">
        <f t="shared" si="0"/>
        <v>0</v>
      </c>
      <c r="P68" s="380">
        <f t="shared" si="1"/>
        <v>0</v>
      </c>
      <c r="Q68" s="381">
        <v>0</v>
      </c>
      <c r="R68" s="168"/>
      <c r="S68" s="166"/>
      <c r="T68" s="164" t="str">
        <f t="shared" si="2"/>
        <v/>
      </c>
      <c r="U68" s="165">
        <f>IF(E68=予算詳細!$L$4,F68*予算詳細!$N$4,IF(E68=予算詳細!$L$5,F68*予算詳細!$N$5,IF(E68=予算詳細!$L$6,F68*予算詳細!$N$6,F68)))</f>
        <v>0</v>
      </c>
    </row>
    <row r="69" spans="1:21" outlineLevel="1" x14ac:dyDescent="0.2">
      <c r="A69" s="166">
        <v>65</v>
      </c>
      <c r="B69" s="266"/>
      <c r="C69" s="267"/>
      <c r="D69" s="268"/>
      <c r="E69" s="166"/>
      <c r="F69" s="378"/>
      <c r="G69" s="167"/>
      <c r="H69" s="303"/>
      <c r="I69" s="167"/>
      <c r="J69" s="303"/>
      <c r="K69" s="167"/>
      <c r="L69" s="273"/>
      <c r="M69" s="166"/>
      <c r="N69" s="273"/>
      <c r="O69" s="379">
        <f t="shared" si="0"/>
        <v>0</v>
      </c>
      <c r="P69" s="380">
        <f t="shared" si="1"/>
        <v>0</v>
      </c>
      <c r="Q69" s="381">
        <v>0</v>
      </c>
      <c r="R69" s="168"/>
      <c r="S69" s="166"/>
      <c r="T69" s="164" t="str">
        <f t="shared" si="2"/>
        <v/>
      </c>
      <c r="U69" s="165">
        <f>IF(E69=予算詳細!$L$4,F69*予算詳細!$N$4,IF(E69=予算詳細!$L$5,F69*予算詳細!$N$5,IF(E69=予算詳細!$L$6,F69*予算詳細!$N$6,F69)))</f>
        <v>0</v>
      </c>
    </row>
    <row r="70" spans="1:21" outlineLevel="1" x14ac:dyDescent="0.2">
      <c r="A70" s="166">
        <v>66</v>
      </c>
      <c r="B70" s="266"/>
      <c r="C70" s="267"/>
      <c r="D70" s="268"/>
      <c r="E70" s="166"/>
      <c r="F70" s="378"/>
      <c r="G70" s="167"/>
      <c r="H70" s="303"/>
      <c r="I70" s="167"/>
      <c r="J70" s="303"/>
      <c r="K70" s="167"/>
      <c r="L70" s="273"/>
      <c r="M70" s="166"/>
      <c r="N70" s="273"/>
      <c r="O70" s="379">
        <f t="shared" ref="O70:O98" si="3">ROUNDDOWN(PRODUCT(F70,G70,I70,K70,M70),2)</f>
        <v>0</v>
      </c>
      <c r="P70" s="380">
        <f t="shared" ref="P70:P98" si="4">O70-Q70</f>
        <v>0</v>
      </c>
      <c r="Q70" s="381">
        <v>0</v>
      </c>
      <c r="R70" s="168"/>
      <c r="S70" s="166"/>
      <c r="T70" s="164" t="str">
        <f t="shared" si="2"/>
        <v/>
      </c>
      <c r="U70" s="165">
        <f>IF(E70=予算詳細!$L$4,F70*予算詳細!$N$4,IF(E70=予算詳細!$L$5,F70*予算詳細!$N$5,IF(E70=予算詳細!$L$6,F70*予算詳細!$N$6,F70)))</f>
        <v>0</v>
      </c>
    </row>
    <row r="71" spans="1:21" outlineLevel="1" x14ac:dyDescent="0.2">
      <c r="A71" s="166">
        <v>67</v>
      </c>
      <c r="B71" s="266"/>
      <c r="C71" s="267"/>
      <c r="D71" s="268"/>
      <c r="E71" s="166"/>
      <c r="F71" s="378"/>
      <c r="G71" s="167"/>
      <c r="H71" s="303"/>
      <c r="I71" s="167"/>
      <c r="J71" s="303"/>
      <c r="K71" s="167"/>
      <c r="L71" s="273"/>
      <c r="M71" s="166"/>
      <c r="N71" s="273"/>
      <c r="O71" s="379">
        <f t="shared" si="3"/>
        <v>0</v>
      </c>
      <c r="P71" s="380">
        <f t="shared" si="4"/>
        <v>0</v>
      </c>
      <c r="Q71" s="381">
        <v>0</v>
      </c>
      <c r="R71" s="168"/>
      <c r="S71" s="166"/>
      <c r="T71" s="164" t="str">
        <f t="shared" si="2"/>
        <v/>
      </c>
      <c r="U71" s="165">
        <f>IF(E71=予算詳細!$L$4,F71*予算詳細!$N$4,IF(E71=予算詳細!$L$5,F71*予算詳細!$N$5,IF(E71=予算詳細!$L$6,F71*予算詳細!$N$6,F71)))</f>
        <v>0</v>
      </c>
    </row>
    <row r="72" spans="1:21" outlineLevel="1" x14ac:dyDescent="0.2">
      <c r="A72" s="166">
        <v>68</v>
      </c>
      <c r="B72" s="266"/>
      <c r="C72" s="267"/>
      <c r="D72" s="268"/>
      <c r="E72" s="166"/>
      <c r="F72" s="378"/>
      <c r="G72" s="167"/>
      <c r="H72" s="303"/>
      <c r="I72" s="167"/>
      <c r="J72" s="303"/>
      <c r="K72" s="167"/>
      <c r="L72" s="273"/>
      <c r="M72" s="166"/>
      <c r="N72" s="273"/>
      <c r="O72" s="379">
        <f t="shared" si="3"/>
        <v>0</v>
      </c>
      <c r="P72" s="380">
        <f t="shared" si="4"/>
        <v>0</v>
      </c>
      <c r="Q72" s="381">
        <v>0</v>
      </c>
      <c r="R72" s="168"/>
      <c r="S72" s="166"/>
      <c r="T72" s="164" t="str">
        <f t="shared" si="2"/>
        <v/>
      </c>
      <c r="U72" s="165">
        <f>IF(E72=予算詳細!$L$4,F72*予算詳細!$N$4,IF(E72=予算詳細!$L$5,F72*予算詳細!$N$5,IF(E72=予算詳細!$L$6,F72*予算詳細!$N$6,F72)))</f>
        <v>0</v>
      </c>
    </row>
    <row r="73" spans="1:21" outlineLevel="1" x14ac:dyDescent="0.2">
      <c r="A73" s="166">
        <v>69</v>
      </c>
      <c r="B73" s="266"/>
      <c r="C73" s="267"/>
      <c r="D73" s="268"/>
      <c r="E73" s="166"/>
      <c r="F73" s="378"/>
      <c r="G73" s="167"/>
      <c r="H73" s="303"/>
      <c r="I73" s="167"/>
      <c r="J73" s="303"/>
      <c r="K73" s="167"/>
      <c r="L73" s="273"/>
      <c r="M73" s="166"/>
      <c r="N73" s="273"/>
      <c r="O73" s="379">
        <f t="shared" si="3"/>
        <v>0</v>
      </c>
      <c r="P73" s="380">
        <f t="shared" si="4"/>
        <v>0</v>
      </c>
      <c r="Q73" s="381">
        <v>0</v>
      </c>
      <c r="R73" s="168"/>
      <c r="S73" s="166"/>
      <c r="T73" s="164" t="str">
        <f t="shared" si="2"/>
        <v/>
      </c>
      <c r="U73" s="165">
        <f>IF(E73=予算詳細!$L$4,F73*予算詳細!$N$4,IF(E73=予算詳細!$L$5,F73*予算詳細!$N$5,IF(E73=予算詳細!$L$6,F73*予算詳細!$N$6,F73)))</f>
        <v>0</v>
      </c>
    </row>
    <row r="74" spans="1:21" outlineLevel="1" x14ac:dyDescent="0.2">
      <c r="A74" s="166">
        <v>70</v>
      </c>
      <c r="B74" s="266"/>
      <c r="C74" s="267"/>
      <c r="D74" s="268"/>
      <c r="E74" s="166"/>
      <c r="F74" s="378"/>
      <c r="G74" s="167"/>
      <c r="H74" s="303"/>
      <c r="I74" s="167"/>
      <c r="J74" s="303"/>
      <c r="K74" s="167"/>
      <c r="L74" s="273"/>
      <c r="M74" s="166"/>
      <c r="N74" s="273"/>
      <c r="O74" s="379">
        <f t="shared" si="3"/>
        <v>0</v>
      </c>
      <c r="P74" s="380">
        <f t="shared" si="4"/>
        <v>0</v>
      </c>
      <c r="Q74" s="381">
        <v>0</v>
      </c>
      <c r="R74" s="168"/>
      <c r="S74" s="166"/>
      <c r="T74" s="164" t="str">
        <f t="shared" si="2"/>
        <v/>
      </c>
      <c r="U74" s="165">
        <f>IF(E74=予算詳細!$L$4,F74*予算詳細!$N$4,IF(E74=予算詳細!$L$5,F74*予算詳細!$N$5,IF(E74=予算詳細!$L$6,F74*予算詳細!$N$6,F74)))</f>
        <v>0</v>
      </c>
    </row>
    <row r="75" spans="1:21" outlineLevel="1" x14ac:dyDescent="0.2">
      <c r="A75" s="166">
        <v>71</v>
      </c>
      <c r="B75" s="266"/>
      <c r="C75" s="267"/>
      <c r="D75" s="268"/>
      <c r="E75" s="166"/>
      <c r="F75" s="378"/>
      <c r="G75" s="167"/>
      <c r="H75" s="303"/>
      <c r="I75" s="167"/>
      <c r="J75" s="303"/>
      <c r="K75" s="167"/>
      <c r="L75" s="273"/>
      <c r="M75" s="166"/>
      <c r="N75" s="273"/>
      <c r="O75" s="379">
        <f t="shared" si="3"/>
        <v>0</v>
      </c>
      <c r="P75" s="380">
        <f t="shared" si="4"/>
        <v>0</v>
      </c>
      <c r="Q75" s="381">
        <v>0</v>
      </c>
      <c r="R75" s="168"/>
      <c r="S75" s="166"/>
      <c r="T75" s="164" t="str">
        <f t="shared" si="2"/>
        <v/>
      </c>
      <c r="U75" s="165">
        <f>IF(E75=予算詳細!$L$4,F75*予算詳細!$N$4,IF(E75=予算詳細!$L$5,F75*予算詳細!$N$5,IF(E75=予算詳細!$L$6,F75*予算詳細!$N$6,F75)))</f>
        <v>0</v>
      </c>
    </row>
    <row r="76" spans="1:21" outlineLevel="1" x14ac:dyDescent="0.2">
      <c r="A76" s="166">
        <v>72</v>
      </c>
      <c r="B76" s="266"/>
      <c r="C76" s="267"/>
      <c r="D76" s="268"/>
      <c r="E76" s="166"/>
      <c r="F76" s="378"/>
      <c r="G76" s="167"/>
      <c r="H76" s="303"/>
      <c r="I76" s="167"/>
      <c r="J76" s="303"/>
      <c r="K76" s="167"/>
      <c r="L76" s="273"/>
      <c r="M76" s="166"/>
      <c r="N76" s="273"/>
      <c r="O76" s="379">
        <f t="shared" si="3"/>
        <v>0</v>
      </c>
      <c r="P76" s="380">
        <f t="shared" si="4"/>
        <v>0</v>
      </c>
      <c r="Q76" s="381">
        <v>0</v>
      </c>
      <c r="R76" s="168"/>
      <c r="S76" s="166"/>
      <c r="T76" s="164" t="str">
        <f t="shared" si="2"/>
        <v/>
      </c>
      <c r="U76" s="165">
        <f>IF(E76=予算詳細!$L$4,F76*予算詳細!$N$4,IF(E76=予算詳細!$L$5,F76*予算詳細!$N$5,IF(E76=予算詳細!$L$6,F76*予算詳細!$N$6,F76)))</f>
        <v>0</v>
      </c>
    </row>
    <row r="77" spans="1:21" outlineLevel="1" x14ac:dyDescent="0.2">
      <c r="A77" s="166">
        <v>73</v>
      </c>
      <c r="B77" s="266"/>
      <c r="C77" s="267"/>
      <c r="D77" s="268"/>
      <c r="E77" s="166"/>
      <c r="F77" s="378"/>
      <c r="G77" s="167"/>
      <c r="H77" s="303"/>
      <c r="I77" s="167"/>
      <c r="J77" s="303"/>
      <c r="K77" s="167"/>
      <c r="L77" s="273"/>
      <c r="M77" s="166"/>
      <c r="N77" s="273"/>
      <c r="O77" s="379">
        <f t="shared" si="3"/>
        <v>0</v>
      </c>
      <c r="P77" s="380">
        <f t="shared" si="4"/>
        <v>0</v>
      </c>
      <c r="Q77" s="381">
        <v>0</v>
      </c>
      <c r="R77" s="168"/>
      <c r="S77" s="166"/>
      <c r="T77" s="164" t="str">
        <f t="shared" si="2"/>
        <v/>
      </c>
      <c r="U77" s="165">
        <f>IF(E77=予算詳細!$L$4,F77*予算詳細!$N$4,IF(E77=予算詳細!$L$5,F77*予算詳細!$N$5,IF(E77=予算詳細!$L$6,F77*予算詳細!$N$6,F77)))</f>
        <v>0</v>
      </c>
    </row>
    <row r="78" spans="1:21" outlineLevel="1" x14ac:dyDescent="0.2">
      <c r="A78" s="166">
        <v>74</v>
      </c>
      <c r="B78" s="266"/>
      <c r="C78" s="267"/>
      <c r="D78" s="268"/>
      <c r="E78" s="166"/>
      <c r="F78" s="378"/>
      <c r="G78" s="167"/>
      <c r="H78" s="303"/>
      <c r="I78" s="167"/>
      <c r="J78" s="303"/>
      <c r="K78" s="167"/>
      <c r="L78" s="273"/>
      <c r="M78" s="166"/>
      <c r="N78" s="273"/>
      <c r="O78" s="379">
        <f t="shared" si="3"/>
        <v>0</v>
      </c>
      <c r="P78" s="380">
        <f t="shared" si="4"/>
        <v>0</v>
      </c>
      <c r="Q78" s="381">
        <v>0</v>
      </c>
      <c r="R78" s="168"/>
      <c r="S78" s="166"/>
      <c r="T78" s="164" t="str">
        <f t="shared" si="2"/>
        <v/>
      </c>
      <c r="U78" s="165">
        <f>IF(E78=予算詳細!$L$4,F78*予算詳細!$N$4,IF(E78=予算詳細!$L$5,F78*予算詳細!$N$5,IF(E78=予算詳細!$L$6,F78*予算詳細!$N$6,F78)))</f>
        <v>0</v>
      </c>
    </row>
    <row r="79" spans="1:21" outlineLevel="1" x14ac:dyDescent="0.2">
      <c r="A79" s="166">
        <v>75</v>
      </c>
      <c r="B79" s="266"/>
      <c r="C79" s="267"/>
      <c r="D79" s="268"/>
      <c r="E79" s="166"/>
      <c r="F79" s="378"/>
      <c r="G79" s="167"/>
      <c r="H79" s="303"/>
      <c r="I79" s="167"/>
      <c r="J79" s="303"/>
      <c r="K79" s="167"/>
      <c r="L79" s="273"/>
      <c r="M79" s="166"/>
      <c r="N79" s="273"/>
      <c r="O79" s="379">
        <f t="shared" si="3"/>
        <v>0</v>
      </c>
      <c r="P79" s="380">
        <f t="shared" si="4"/>
        <v>0</v>
      </c>
      <c r="Q79" s="381">
        <v>0</v>
      </c>
      <c r="R79" s="168"/>
      <c r="S79" s="166"/>
      <c r="T79" s="164" t="str">
        <f t="shared" si="2"/>
        <v/>
      </c>
      <c r="U79" s="165">
        <f>IF(E79=予算詳細!$L$4,F79*予算詳細!$N$4,IF(E79=予算詳細!$L$5,F79*予算詳細!$N$5,IF(E79=予算詳細!$L$6,F79*予算詳細!$N$6,F79)))</f>
        <v>0</v>
      </c>
    </row>
    <row r="80" spans="1:21" outlineLevel="1" x14ac:dyDescent="0.2">
      <c r="A80" s="166">
        <v>76</v>
      </c>
      <c r="B80" s="266"/>
      <c r="C80" s="267"/>
      <c r="D80" s="268"/>
      <c r="E80" s="166"/>
      <c r="F80" s="378"/>
      <c r="G80" s="167"/>
      <c r="H80" s="303"/>
      <c r="I80" s="167"/>
      <c r="J80" s="303"/>
      <c r="K80" s="167"/>
      <c r="L80" s="273"/>
      <c r="M80" s="166"/>
      <c r="N80" s="273"/>
      <c r="O80" s="379">
        <f t="shared" si="3"/>
        <v>0</v>
      </c>
      <c r="P80" s="380">
        <f t="shared" si="4"/>
        <v>0</v>
      </c>
      <c r="Q80" s="381">
        <v>0</v>
      </c>
      <c r="R80" s="168"/>
      <c r="S80" s="166"/>
      <c r="T80" s="164" t="str">
        <f t="shared" si="2"/>
        <v/>
      </c>
      <c r="U80" s="165">
        <f>IF(E80=予算詳細!$L$4,F80*予算詳細!$N$4,IF(E80=予算詳細!$L$5,F80*予算詳細!$N$5,IF(E80=予算詳細!$L$6,F80*予算詳細!$N$6,F80)))</f>
        <v>0</v>
      </c>
    </row>
    <row r="81" spans="1:21" outlineLevel="1" x14ac:dyDescent="0.2">
      <c r="A81" s="166">
        <v>77</v>
      </c>
      <c r="B81" s="266"/>
      <c r="C81" s="267"/>
      <c r="D81" s="268"/>
      <c r="E81" s="166"/>
      <c r="F81" s="378"/>
      <c r="G81" s="167"/>
      <c r="H81" s="303"/>
      <c r="I81" s="167"/>
      <c r="J81" s="303"/>
      <c r="K81" s="167"/>
      <c r="L81" s="273"/>
      <c r="M81" s="166"/>
      <c r="N81" s="273"/>
      <c r="O81" s="379">
        <f t="shared" si="3"/>
        <v>0</v>
      </c>
      <c r="P81" s="380">
        <f t="shared" si="4"/>
        <v>0</v>
      </c>
      <c r="Q81" s="381">
        <v>0</v>
      </c>
      <c r="R81" s="168"/>
      <c r="S81" s="166"/>
      <c r="T81" s="164" t="str">
        <f t="shared" si="2"/>
        <v/>
      </c>
      <c r="U81" s="165">
        <f>IF(E81=予算詳細!$L$4,F81*予算詳細!$N$4,IF(E81=予算詳細!$L$5,F81*予算詳細!$N$5,IF(E81=予算詳細!$L$6,F81*予算詳細!$N$6,F81)))</f>
        <v>0</v>
      </c>
    </row>
    <row r="82" spans="1:21" outlineLevel="1" x14ac:dyDescent="0.2">
      <c r="A82" s="166">
        <v>78</v>
      </c>
      <c r="B82" s="266"/>
      <c r="C82" s="267"/>
      <c r="D82" s="268"/>
      <c r="E82" s="166"/>
      <c r="F82" s="378"/>
      <c r="G82" s="167"/>
      <c r="H82" s="303"/>
      <c r="I82" s="167"/>
      <c r="J82" s="303"/>
      <c r="K82" s="167"/>
      <c r="L82" s="273"/>
      <c r="M82" s="166"/>
      <c r="N82" s="273"/>
      <c r="O82" s="379">
        <f t="shared" si="3"/>
        <v>0</v>
      </c>
      <c r="P82" s="380">
        <f t="shared" si="4"/>
        <v>0</v>
      </c>
      <c r="Q82" s="381">
        <v>0</v>
      </c>
      <c r="R82" s="168"/>
      <c r="S82" s="166"/>
      <c r="T82" s="164" t="str">
        <f t="shared" si="2"/>
        <v/>
      </c>
      <c r="U82" s="165">
        <f>IF(E82=予算詳細!$L$4,F82*予算詳細!$N$4,IF(E82=予算詳細!$L$5,F82*予算詳細!$N$5,IF(E82=予算詳細!$L$6,F82*予算詳細!$N$6,F82)))</f>
        <v>0</v>
      </c>
    </row>
    <row r="83" spans="1:21" outlineLevel="1" x14ac:dyDescent="0.2">
      <c r="A83" s="166">
        <v>79</v>
      </c>
      <c r="B83" s="266"/>
      <c r="C83" s="267"/>
      <c r="D83" s="268"/>
      <c r="E83" s="166"/>
      <c r="F83" s="378"/>
      <c r="G83" s="167"/>
      <c r="H83" s="303"/>
      <c r="I83" s="167"/>
      <c r="J83" s="303"/>
      <c r="K83" s="167"/>
      <c r="L83" s="273"/>
      <c r="M83" s="166"/>
      <c r="N83" s="273"/>
      <c r="O83" s="379">
        <f t="shared" si="3"/>
        <v>0</v>
      </c>
      <c r="P83" s="380">
        <f t="shared" si="4"/>
        <v>0</v>
      </c>
      <c r="Q83" s="381">
        <v>0</v>
      </c>
      <c r="R83" s="168"/>
      <c r="S83" s="166"/>
      <c r="T83" s="164" t="str">
        <f t="shared" si="2"/>
        <v/>
      </c>
      <c r="U83" s="165">
        <f>IF(E83=予算詳細!$L$4,F83*予算詳細!$N$4,IF(E83=予算詳細!$L$5,F83*予算詳細!$N$5,IF(E83=予算詳細!$L$6,F83*予算詳細!$N$6,F83)))</f>
        <v>0</v>
      </c>
    </row>
    <row r="84" spans="1:21" outlineLevel="1" x14ac:dyDescent="0.2">
      <c r="A84" s="166">
        <v>80</v>
      </c>
      <c r="B84" s="266"/>
      <c r="C84" s="267"/>
      <c r="D84" s="268"/>
      <c r="E84" s="166"/>
      <c r="F84" s="378"/>
      <c r="G84" s="167"/>
      <c r="H84" s="303"/>
      <c r="I84" s="167"/>
      <c r="J84" s="303"/>
      <c r="K84" s="167"/>
      <c r="L84" s="273"/>
      <c r="M84" s="166"/>
      <c r="N84" s="273"/>
      <c r="O84" s="379">
        <f t="shared" si="3"/>
        <v>0</v>
      </c>
      <c r="P84" s="380">
        <f t="shared" si="4"/>
        <v>0</v>
      </c>
      <c r="Q84" s="381">
        <v>0</v>
      </c>
      <c r="R84" s="168"/>
      <c r="S84" s="166"/>
      <c r="T84" s="164" t="str">
        <f t="shared" si="2"/>
        <v/>
      </c>
      <c r="U84" s="165">
        <f>IF(E84=予算詳細!$L$4,F84*予算詳細!$N$4,IF(E84=予算詳細!$L$5,F84*予算詳細!$N$5,IF(E84=予算詳細!$L$6,F84*予算詳細!$N$6,F84)))</f>
        <v>0</v>
      </c>
    </row>
    <row r="85" spans="1:21" outlineLevel="1" x14ac:dyDescent="0.2">
      <c r="A85" s="166">
        <v>81</v>
      </c>
      <c r="B85" s="266"/>
      <c r="C85" s="267"/>
      <c r="D85" s="268"/>
      <c r="E85" s="166"/>
      <c r="F85" s="378"/>
      <c r="G85" s="167"/>
      <c r="H85" s="303"/>
      <c r="I85" s="167"/>
      <c r="J85" s="303"/>
      <c r="K85" s="167"/>
      <c r="L85" s="273"/>
      <c r="M85" s="166"/>
      <c r="N85" s="273"/>
      <c r="O85" s="379">
        <f t="shared" si="3"/>
        <v>0</v>
      </c>
      <c r="P85" s="380">
        <f t="shared" si="4"/>
        <v>0</v>
      </c>
      <c r="Q85" s="381">
        <v>0</v>
      </c>
      <c r="R85" s="168"/>
      <c r="S85" s="166"/>
      <c r="T85" s="164" t="str">
        <f t="shared" si="2"/>
        <v/>
      </c>
      <c r="U85" s="165">
        <f>IF(E85=予算詳細!$L$4,F85*予算詳細!$N$4,IF(E85=予算詳細!$L$5,F85*予算詳細!$N$5,IF(E85=予算詳細!$L$6,F85*予算詳細!$N$6,F85)))</f>
        <v>0</v>
      </c>
    </row>
    <row r="86" spans="1:21" outlineLevel="1" x14ac:dyDescent="0.2">
      <c r="A86" s="166">
        <v>82</v>
      </c>
      <c r="B86" s="266"/>
      <c r="C86" s="267"/>
      <c r="D86" s="268"/>
      <c r="E86" s="166"/>
      <c r="F86" s="378"/>
      <c r="G86" s="167"/>
      <c r="H86" s="303"/>
      <c r="I86" s="167"/>
      <c r="J86" s="303"/>
      <c r="K86" s="167"/>
      <c r="L86" s="273"/>
      <c r="M86" s="166"/>
      <c r="N86" s="273"/>
      <c r="O86" s="379">
        <f t="shared" si="3"/>
        <v>0</v>
      </c>
      <c r="P86" s="380">
        <f t="shared" si="4"/>
        <v>0</v>
      </c>
      <c r="Q86" s="381">
        <v>0</v>
      </c>
      <c r="R86" s="168"/>
      <c r="S86" s="166"/>
      <c r="T86" s="164" t="str">
        <f t="shared" si="2"/>
        <v/>
      </c>
      <c r="U86" s="165">
        <f>IF(E86=予算詳細!$L$4,F86*予算詳細!$N$4,IF(E86=予算詳細!$L$5,F86*予算詳細!$N$5,IF(E86=予算詳細!$L$6,F86*予算詳細!$N$6,F86)))</f>
        <v>0</v>
      </c>
    </row>
    <row r="87" spans="1:21" outlineLevel="1" x14ac:dyDescent="0.2">
      <c r="A87" s="166">
        <v>83</v>
      </c>
      <c r="B87" s="266"/>
      <c r="C87" s="267"/>
      <c r="D87" s="268"/>
      <c r="E87" s="166"/>
      <c r="F87" s="378"/>
      <c r="G87" s="167"/>
      <c r="H87" s="303"/>
      <c r="I87" s="167"/>
      <c r="J87" s="303"/>
      <c r="K87" s="167"/>
      <c r="L87" s="273"/>
      <c r="M87" s="166"/>
      <c r="N87" s="273"/>
      <c r="O87" s="379">
        <f t="shared" si="3"/>
        <v>0</v>
      </c>
      <c r="P87" s="380">
        <f t="shared" si="4"/>
        <v>0</v>
      </c>
      <c r="Q87" s="381">
        <v>0</v>
      </c>
      <c r="R87" s="168"/>
      <c r="S87" s="166"/>
      <c r="T87" s="164" t="str">
        <f t="shared" si="2"/>
        <v/>
      </c>
      <c r="U87" s="165">
        <f>IF(E87=予算詳細!$L$4,F87*予算詳細!$N$4,IF(E87=予算詳細!$L$5,F87*予算詳細!$N$5,IF(E87=予算詳細!$L$6,F87*予算詳細!$N$6,F87)))</f>
        <v>0</v>
      </c>
    </row>
    <row r="88" spans="1:21" outlineLevel="1" x14ac:dyDescent="0.2">
      <c r="A88" s="166">
        <v>84</v>
      </c>
      <c r="B88" s="266"/>
      <c r="C88" s="267"/>
      <c r="D88" s="268"/>
      <c r="E88" s="166"/>
      <c r="F88" s="378"/>
      <c r="G88" s="167"/>
      <c r="H88" s="303"/>
      <c r="I88" s="167"/>
      <c r="J88" s="303"/>
      <c r="K88" s="167"/>
      <c r="L88" s="273"/>
      <c r="M88" s="166"/>
      <c r="N88" s="273"/>
      <c r="O88" s="379">
        <f t="shared" si="3"/>
        <v>0</v>
      </c>
      <c r="P88" s="380">
        <f t="shared" si="4"/>
        <v>0</v>
      </c>
      <c r="Q88" s="381">
        <v>0</v>
      </c>
      <c r="R88" s="168"/>
      <c r="S88" s="166"/>
      <c r="T88" s="164" t="str">
        <f t="shared" si="2"/>
        <v/>
      </c>
      <c r="U88" s="165">
        <f>IF(E88=予算詳細!$L$4,F88*予算詳細!$N$4,IF(E88=予算詳細!$L$5,F88*予算詳細!$N$5,IF(E88=予算詳細!$L$6,F88*予算詳細!$N$6,F88)))</f>
        <v>0</v>
      </c>
    </row>
    <row r="89" spans="1:21" outlineLevel="1" x14ac:dyDescent="0.2">
      <c r="A89" s="166">
        <v>85</v>
      </c>
      <c r="B89" s="266"/>
      <c r="C89" s="267"/>
      <c r="D89" s="268"/>
      <c r="E89" s="166"/>
      <c r="F89" s="378"/>
      <c r="G89" s="167"/>
      <c r="H89" s="303"/>
      <c r="I89" s="167"/>
      <c r="J89" s="303"/>
      <c r="K89" s="167"/>
      <c r="L89" s="273"/>
      <c r="M89" s="166"/>
      <c r="N89" s="273"/>
      <c r="O89" s="379">
        <f t="shared" si="3"/>
        <v>0</v>
      </c>
      <c r="P89" s="380">
        <f t="shared" si="4"/>
        <v>0</v>
      </c>
      <c r="Q89" s="381">
        <v>0</v>
      </c>
      <c r="R89" s="168"/>
      <c r="S89" s="166"/>
      <c r="T89" s="164" t="str">
        <f t="shared" si="2"/>
        <v/>
      </c>
      <c r="U89" s="165">
        <f>IF(E89=予算詳細!$L$4,F89*予算詳細!$N$4,IF(E89=予算詳細!$L$5,F89*予算詳細!$N$5,IF(E89=予算詳細!$L$6,F89*予算詳細!$N$6,F89)))</f>
        <v>0</v>
      </c>
    </row>
    <row r="90" spans="1:21" outlineLevel="1" x14ac:dyDescent="0.2">
      <c r="A90" s="166">
        <v>86</v>
      </c>
      <c r="B90" s="266"/>
      <c r="C90" s="267"/>
      <c r="D90" s="268"/>
      <c r="E90" s="166"/>
      <c r="F90" s="378"/>
      <c r="G90" s="167"/>
      <c r="H90" s="303"/>
      <c r="I90" s="167"/>
      <c r="J90" s="303"/>
      <c r="K90" s="167"/>
      <c r="L90" s="273"/>
      <c r="M90" s="166"/>
      <c r="N90" s="273"/>
      <c r="O90" s="379">
        <f t="shared" si="3"/>
        <v>0</v>
      </c>
      <c r="P90" s="380">
        <f t="shared" si="4"/>
        <v>0</v>
      </c>
      <c r="Q90" s="381">
        <v>0</v>
      </c>
      <c r="R90" s="168"/>
      <c r="S90" s="166"/>
      <c r="T90" s="164" t="str">
        <f t="shared" si="2"/>
        <v/>
      </c>
      <c r="U90" s="165">
        <f>IF(E90=予算詳細!$L$4,F90*予算詳細!$N$4,IF(E90=予算詳細!$L$5,F90*予算詳細!$N$5,IF(E90=予算詳細!$L$6,F90*予算詳細!$N$6,F90)))</f>
        <v>0</v>
      </c>
    </row>
    <row r="91" spans="1:21" outlineLevel="1" x14ac:dyDescent="0.2">
      <c r="A91" s="166">
        <v>87</v>
      </c>
      <c r="B91" s="266"/>
      <c r="C91" s="267"/>
      <c r="D91" s="268"/>
      <c r="E91" s="166"/>
      <c r="F91" s="378"/>
      <c r="G91" s="167"/>
      <c r="H91" s="303"/>
      <c r="I91" s="167"/>
      <c r="J91" s="303"/>
      <c r="K91" s="167"/>
      <c r="L91" s="273"/>
      <c r="M91" s="166"/>
      <c r="N91" s="273"/>
      <c r="O91" s="379">
        <f t="shared" si="3"/>
        <v>0</v>
      </c>
      <c r="P91" s="380">
        <f t="shared" si="4"/>
        <v>0</v>
      </c>
      <c r="Q91" s="381">
        <v>0</v>
      </c>
      <c r="R91" s="168"/>
      <c r="S91" s="166"/>
      <c r="T91" s="164" t="str">
        <f t="shared" si="2"/>
        <v/>
      </c>
      <c r="U91" s="165">
        <f>IF(E91=予算詳細!$L$4,F91*予算詳細!$N$4,IF(E91=予算詳細!$L$5,F91*予算詳細!$N$5,IF(E91=予算詳細!$L$6,F91*予算詳細!$N$6,F91)))</f>
        <v>0</v>
      </c>
    </row>
    <row r="92" spans="1:21" outlineLevel="1" x14ac:dyDescent="0.2">
      <c r="A92" s="166">
        <v>88</v>
      </c>
      <c r="B92" s="266"/>
      <c r="C92" s="267"/>
      <c r="D92" s="268"/>
      <c r="E92" s="166"/>
      <c r="F92" s="378"/>
      <c r="G92" s="167"/>
      <c r="H92" s="303"/>
      <c r="I92" s="167"/>
      <c r="J92" s="303"/>
      <c r="K92" s="167"/>
      <c r="L92" s="273"/>
      <c r="M92" s="166"/>
      <c r="N92" s="273"/>
      <c r="O92" s="379">
        <f t="shared" si="3"/>
        <v>0</v>
      </c>
      <c r="P92" s="380">
        <f t="shared" si="4"/>
        <v>0</v>
      </c>
      <c r="Q92" s="381">
        <v>0</v>
      </c>
      <c r="R92" s="168"/>
      <c r="S92" s="166"/>
      <c r="T92" s="164" t="str">
        <f t="shared" si="2"/>
        <v/>
      </c>
      <c r="U92" s="165">
        <f>IF(E92=予算詳細!$L$4,F92*予算詳細!$N$4,IF(E92=予算詳細!$L$5,F92*予算詳細!$N$5,IF(E92=予算詳細!$L$6,F92*予算詳細!$N$6,F92)))</f>
        <v>0</v>
      </c>
    </row>
    <row r="93" spans="1:21" outlineLevel="1" x14ac:dyDescent="0.2">
      <c r="A93" s="166">
        <v>89</v>
      </c>
      <c r="B93" s="266"/>
      <c r="C93" s="267"/>
      <c r="D93" s="268"/>
      <c r="E93" s="166"/>
      <c r="F93" s="378"/>
      <c r="G93" s="167"/>
      <c r="H93" s="303"/>
      <c r="I93" s="167"/>
      <c r="J93" s="303"/>
      <c r="K93" s="167"/>
      <c r="L93" s="273"/>
      <c r="M93" s="166"/>
      <c r="N93" s="273"/>
      <c r="O93" s="379">
        <f t="shared" si="3"/>
        <v>0</v>
      </c>
      <c r="P93" s="380">
        <f t="shared" si="4"/>
        <v>0</v>
      </c>
      <c r="Q93" s="381">
        <v>0</v>
      </c>
      <c r="R93" s="168"/>
      <c r="S93" s="166"/>
      <c r="T93" s="164" t="str">
        <f t="shared" si="2"/>
        <v/>
      </c>
      <c r="U93" s="165">
        <f>IF(E93=予算詳細!$L$4,F93*予算詳細!$N$4,IF(E93=予算詳細!$L$5,F93*予算詳細!$N$5,IF(E93=予算詳細!$L$6,F93*予算詳細!$N$6,F93)))</f>
        <v>0</v>
      </c>
    </row>
    <row r="94" spans="1:21" outlineLevel="1" x14ac:dyDescent="0.2">
      <c r="A94" s="166">
        <v>90</v>
      </c>
      <c r="B94" s="266"/>
      <c r="C94" s="267"/>
      <c r="D94" s="268"/>
      <c r="E94" s="166"/>
      <c r="F94" s="378"/>
      <c r="G94" s="167"/>
      <c r="H94" s="303"/>
      <c r="I94" s="167"/>
      <c r="J94" s="303"/>
      <c r="K94" s="167"/>
      <c r="L94" s="273"/>
      <c r="M94" s="166"/>
      <c r="N94" s="273"/>
      <c r="O94" s="379">
        <f t="shared" si="3"/>
        <v>0</v>
      </c>
      <c r="P94" s="380">
        <f t="shared" si="4"/>
        <v>0</v>
      </c>
      <c r="Q94" s="381">
        <v>0</v>
      </c>
      <c r="R94" s="168"/>
      <c r="S94" s="166"/>
      <c r="T94" s="164" t="str">
        <f t="shared" ref="T94:T98" si="5">IF(U94&gt;49999,"3者見積必要","")</f>
        <v/>
      </c>
      <c r="U94" s="165">
        <f>IF(E94=予算詳細!$L$4,F94*予算詳細!$N$4,IF(E94=予算詳細!$L$5,F94*予算詳細!$N$5,IF(E94=予算詳細!$L$6,F94*予算詳細!$N$6,F94)))</f>
        <v>0</v>
      </c>
    </row>
    <row r="95" spans="1:21" outlineLevel="1" x14ac:dyDescent="0.2">
      <c r="A95" s="166">
        <v>91</v>
      </c>
      <c r="B95" s="266"/>
      <c r="C95" s="267"/>
      <c r="D95" s="268"/>
      <c r="E95" s="166"/>
      <c r="F95" s="378"/>
      <c r="G95" s="167"/>
      <c r="H95" s="303"/>
      <c r="I95" s="167"/>
      <c r="J95" s="303"/>
      <c r="K95" s="167"/>
      <c r="L95" s="273"/>
      <c r="M95" s="166"/>
      <c r="N95" s="273"/>
      <c r="O95" s="379">
        <f t="shared" si="3"/>
        <v>0</v>
      </c>
      <c r="P95" s="380">
        <f t="shared" si="4"/>
        <v>0</v>
      </c>
      <c r="Q95" s="381">
        <v>0</v>
      </c>
      <c r="R95" s="168"/>
      <c r="S95" s="166"/>
      <c r="T95" s="164" t="str">
        <f t="shared" si="5"/>
        <v/>
      </c>
      <c r="U95" s="165">
        <f>IF(E95=予算詳細!$L$4,F95*予算詳細!$N$4,IF(E95=予算詳細!$L$5,F95*予算詳細!$N$5,IF(E95=予算詳細!$L$6,F95*予算詳細!$N$6,F95)))</f>
        <v>0</v>
      </c>
    </row>
    <row r="96" spans="1:21" outlineLevel="1" x14ac:dyDescent="0.2">
      <c r="A96" s="166">
        <v>92</v>
      </c>
      <c r="B96" s="266"/>
      <c r="C96" s="267"/>
      <c r="D96" s="268"/>
      <c r="E96" s="166"/>
      <c r="F96" s="378"/>
      <c r="G96" s="167"/>
      <c r="H96" s="303"/>
      <c r="I96" s="167"/>
      <c r="J96" s="303"/>
      <c r="K96" s="167"/>
      <c r="L96" s="273"/>
      <c r="M96" s="166"/>
      <c r="N96" s="273"/>
      <c r="O96" s="379">
        <f t="shared" si="3"/>
        <v>0</v>
      </c>
      <c r="P96" s="380">
        <f t="shared" si="4"/>
        <v>0</v>
      </c>
      <c r="Q96" s="381">
        <v>0</v>
      </c>
      <c r="R96" s="168"/>
      <c r="S96" s="166"/>
      <c r="T96" s="164" t="str">
        <f t="shared" si="5"/>
        <v/>
      </c>
      <c r="U96" s="165">
        <f>IF(E96=予算詳細!$L$4,F96*予算詳細!$N$4,IF(E96=予算詳細!$L$5,F96*予算詳細!$N$5,IF(E96=予算詳細!$L$6,F96*予算詳細!$N$6,F96)))</f>
        <v>0</v>
      </c>
    </row>
    <row r="97" spans="1:21" outlineLevel="1" x14ac:dyDescent="0.2">
      <c r="A97" s="166">
        <v>93</v>
      </c>
      <c r="B97" s="266"/>
      <c r="C97" s="267"/>
      <c r="D97" s="268"/>
      <c r="E97" s="166"/>
      <c r="F97" s="378"/>
      <c r="G97" s="167"/>
      <c r="H97" s="303"/>
      <c r="I97" s="167"/>
      <c r="J97" s="303"/>
      <c r="K97" s="167"/>
      <c r="L97" s="273"/>
      <c r="M97" s="166"/>
      <c r="N97" s="273"/>
      <c r="O97" s="379">
        <f t="shared" si="3"/>
        <v>0</v>
      </c>
      <c r="P97" s="380">
        <f>O97-Q97</f>
        <v>0</v>
      </c>
      <c r="Q97" s="381">
        <v>0</v>
      </c>
      <c r="R97" s="168"/>
      <c r="S97" s="166"/>
      <c r="T97" s="164" t="str">
        <f t="shared" si="5"/>
        <v/>
      </c>
      <c r="U97" s="165">
        <f>IF(E97=予算詳細!$L$4,F97*予算詳細!$N$4,IF(E97=予算詳細!$L$5,F97*予算詳細!$N$5,IF(E97=予算詳細!$L$6,F97*予算詳細!$N$6,F97)))</f>
        <v>0</v>
      </c>
    </row>
    <row r="98" spans="1:21" ht="13.5" outlineLevel="1" thickBot="1" x14ac:dyDescent="0.25">
      <c r="A98" s="166">
        <v>94</v>
      </c>
      <c r="B98" s="266"/>
      <c r="C98" s="267"/>
      <c r="D98" s="268"/>
      <c r="E98" s="166"/>
      <c r="F98" s="378"/>
      <c r="G98" s="167"/>
      <c r="H98" s="303"/>
      <c r="I98" s="167"/>
      <c r="J98" s="303"/>
      <c r="K98" s="443"/>
      <c r="L98" s="273"/>
      <c r="M98" s="166"/>
      <c r="N98" s="273"/>
      <c r="O98" s="379">
        <f t="shared" si="3"/>
        <v>0</v>
      </c>
      <c r="P98" s="380">
        <f t="shared" si="4"/>
        <v>0</v>
      </c>
      <c r="Q98" s="381">
        <v>0</v>
      </c>
      <c r="R98" s="168"/>
      <c r="S98" s="166"/>
      <c r="T98" s="164" t="str">
        <f t="shared" si="5"/>
        <v/>
      </c>
      <c r="U98" s="165">
        <f>IF(E98=予算詳細!$L$4,F98*予算詳細!$N$4,IF(E98=予算詳細!$L$5,F98*予算詳細!$N$5,IF(E98=予算詳細!$L$6,F98*予算詳細!$N$6,F98)))</f>
        <v>0</v>
      </c>
    </row>
    <row r="99" spans="1:21" x14ac:dyDescent="0.2">
      <c r="A99" s="220"/>
      <c r="K99" s="442" t="str">
        <f>予算詳細!$L$4</f>
        <v>USD</v>
      </c>
      <c r="L99" s="304"/>
      <c r="M99" s="141"/>
      <c r="N99" s="307"/>
      <c r="O99" s="382">
        <f t="shared" ref="O99:Q102" si="6">SUMIF($E$5:$E$98,$K99,O$5:O$98)</f>
        <v>7500</v>
      </c>
      <c r="P99" s="382">
        <f t="shared" si="6"/>
        <v>7500</v>
      </c>
      <c r="Q99" s="383">
        <f t="shared" si="6"/>
        <v>0</v>
      </c>
    </row>
    <row r="100" spans="1:21" x14ac:dyDescent="0.2">
      <c r="A100" s="220"/>
      <c r="K100" s="142" t="str">
        <f>予算詳細!$L$5</f>
        <v>MMK</v>
      </c>
      <c r="L100" s="305"/>
      <c r="M100" s="143"/>
      <c r="N100" s="308"/>
      <c r="O100" s="384">
        <f t="shared" si="6"/>
        <v>900000</v>
      </c>
      <c r="P100" s="384">
        <f t="shared" si="6"/>
        <v>900000</v>
      </c>
      <c r="Q100" s="385">
        <f t="shared" si="6"/>
        <v>0</v>
      </c>
    </row>
    <row r="101" spans="1:21" x14ac:dyDescent="0.2">
      <c r="A101" s="220"/>
      <c r="K101" s="142" t="str">
        <f>予算詳細!$L$6</f>
        <v>THB</v>
      </c>
      <c r="L101" s="305"/>
      <c r="M101" s="143"/>
      <c r="N101" s="308"/>
      <c r="O101" s="384">
        <f t="shared" si="6"/>
        <v>10000</v>
      </c>
      <c r="P101" s="384">
        <f t="shared" si="6"/>
        <v>10000</v>
      </c>
      <c r="Q101" s="385">
        <f t="shared" si="6"/>
        <v>0</v>
      </c>
    </row>
    <row r="102" spans="1:21" ht="13.5" thickBot="1" x14ac:dyDescent="0.25">
      <c r="A102" s="220"/>
      <c r="K102" s="144" t="str">
        <f>予算詳細!$L$7</f>
        <v>日本円</v>
      </c>
      <c r="L102" s="306"/>
      <c r="M102" s="145"/>
      <c r="N102" s="309"/>
      <c r="O102" s="386">
        <f t="shared" si="6"/>
        <v>0</v>
      </c>
      <c r="P102" s="386">
        <f t="shared" si="6"/>
        <v>0</v>
      </c>
      <c r="Q102" s="387">
        <f t="shared" si="6"/>
        <v>0</v>
      </c>
    </row>
  </sheetData>
  <sheetProtection selectLockedCells="1"/>
  <mergeCells count="1">
    <mergeCell ref="B4:D4"/>
  </mergeCells>
  <phoneticPr fontId="8"/>
  <dataValidations count="1">
    <dataValidation type="list" allowBlank="1" showInputMessage="1" showErrorMessage="1" sqref="E103">
      <formula1>$R$2:$R$3</formula1>
    </dataValidation>
  </dataValidations>
  <pageMargins left="0.7" right="0.7" top="0.75" bottom="0.75" header="0.3" footer="0.3"/>
  <pageSetup paperSize="9" scale="88"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予算詳細!$L$4:$L$7</xm:f>
          </x14:formula1>
          <xm:sqref>E5:E98</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65"/>
  <sheetViews>
    <sheetView zoomScaleNormal="100" workbookViewId="0"/>
  </sheetViews>
  <sheetFormatPr defaultColWidth="8.90625" defaultRowHeight="13" outlineLevelRow="1" outlineLevelCol="1" x14ac:dyDescent="0.2"/>
  <cols>
    <col min="1" max="3" width="5.08984375" customWidth="1"/>
    <col min="4" max="4" width="15.08984375" customWidth="1"/>
    <col min="6" max="6" width="11" style="376" bestFit="1" customWidth="1"/>
    <col min="7" max="7" width="5.08984375" bestFit="1" customWidth="1"/>
    <col min="8" max="8" width="5.453125" style="10" customWidth="1"/>
    <col min="9" max="9" width="8.36328125" customWidth="1" outlineLevel="1"/>
    <col min="10" max="10" width="4.453125" style="10" customWidth="1" outlineLevel="1"/>
    <col min="11" max="11" width="5.08984375" bestFit="1" customWidth="1" outlineLevel="1"/>
    <col min="12" max="12" width="5.36328125" style="10" customWidth="1" outlineLevel="1"/>
    <col min="13" max="13" width="5.36328125" customWidth="1" outlineLevel="1"/>
    <col min="14" max="14" width="5.36328125" style="10" customWidth="1" outlineLevel="1"/>
    <col min="15" max="16" width="11" style="376" bestFit="1" customWidth="1"/>
    <col min="17" max="17" width="9" style="376"/>
    <col min="18" max="18" width="14.6328125" customWidth="1"/>
    <col min="19" max="19" width="11.90625" bestFit="1" customWidth="1"/>
    <col min="20" max="20" width="11.90625" customWidth="1"/>
    <col min="21" max="21" width="11.08984375" bestFit="1" customWidth="1"/>
  </cols>
  <sheetData>
    <row r="1" spans="1:21" x14ac:dyDescent="0.2">
      <c r="B1" s="252"/>
      <c r="C1" s="43" t="s">
        <v>296</v>
      </c>
    </row>
    <row r="2" spans="1:21" x14ac:dyDescent="0.2">
      <c r="A2" s="169" t="s">
        <v>446</v>
      </c>
    </row>
    <row r="3" spans="1:21" x14ac:dyDescent="0.2">
      <c r="D3" t="s">
        <v>447</v>
      </c>
    </row>
    <row r="4" spans="1:21" s="10" customFormat="1" ht="13.5" thickBot="1" x14ac:dyDescent="0.25">
      <c r="A4" s="146" t="s">
        <v>263</v>
      </c>
      <c r="B4" s="540" t="s">
        <v>264</v>
      </c>
      <c r="C4" s="541"/>
      <c r="D4" s="542"/>
      <c r="E4" s="146" t="s">
        <v>265</v>
      </c>
      <c r="F4" s="377" t="s">
        <v>266</v>
      </c>
      <c r="G4" s="146" t="s">
        <v>267</v>
      </c>
      <c r="H4" s="146" t="s">
        <v>268</v>
      </c>
      <c r="I4" s="146" t="s">
        <v>267</v>
      </c>
      <c r="J4" s="146" t="s">
        <v>268</v>
      </c>
      <c r="K4" s="146" t="s">
        <v>267</v>
      </c>
      <c r="L4" s="146" t="s">
        <v>268</v>
      </c>
      <c r="M4" s="146" t="s">
        <v>267</v>
      </c>
      <c r="N4" s="146" t="s">
        <v>268</v>
      </c>
      <c r="O4" s="377" t="s">
        <v>273</v>
      </c>
      <c r="P4" s="377" t="s">
        <v>271</v>
      </c>
      <c r="Q4" s="377" t="s">
        <v>272</v>
      </c>
      <c r="R4" s="146" t="s">
        <v>269</v>
      </c>
      <c r="S4" s="146" t="s">
        <v>335</v>
      </c>
      <c r="T4" s="163" t="s">
        <v>333</v>
      </c>
      <c r="U4" s="163" t="s">
        <v>274</v>
      </c>
    </row>
    <row r="5" spans="1:21" ht="13.5" thickTop="1" x14ac:dyDescent="0.2">
      <c r="A5" s="166">
        <v>1</v>
      </c>
      <c r="B5" s="310"/>
      <c r="C5" s="311"/>
      <c r="D5" s="312"/>
      <c r="E5" s="166" t="s">
        <v>3</v>
      </c>
      <c r="F5" s="378">
        <v>150000</v>
      </c>
      <c r="G5" s="167">
        <v>1</v>
      </c>
      <c r="H5" s="303" t="s">
        <v>325</v>
      </c>
      <c r="I5" s="167">
        <v>2</v>
      </c>
      <c r="J5" s="303" t="s">
        <v>326</v>
      </c>
      <c r="K5" s="167"/>
      <c r="L5" s="273"/>
      <c r="M5" s="166"/>
      <c r="N5" s="273"/>
      <c r="O5" s="379">
        <f>ROUNDDOWN(PRODUCT(F5,G5,I5,K5,M5),2)</f>
        <v>300000</v>
      </c>
      <c r="P5" s="380">
        <f t="shared" ref="P5:P34" si="0">O5-Q5</f>
        <v>300000</v>
      </c>
      <c r="Q5" s="381">
        <v>0</v>
      </c>
      <c r="R5" s="168"/>
      <c r="S5" s="166"/>
      <c r="T5" s="164" t="str">
        <f>IF(U5&gt;49999,"3者見積必要","")</f>
        <v>3者見積必要</v>
      </c>
      <c r="U5" s="165">
        <f>IF(E5=予算詳細!$L$4,F5*予算詳細!$N$4,IF(E5=予算詳細!$L$5,F5*予算詳細!$N$5,IF(E5=予算詳細!$L$6,F5*予算詳細!$N$6,F5)))</f>
        <v>150000</v>
      </c>
    </row>
    <row r="6" spans="1:21" x14ac:dyDescent="0.2">
      <c r="A6" s="166">
        <v>2</v>
      </c>
      <c r="B6" s="266"/>
      <c r="C6" s="267"/>
      <c r="D6" s="268"/>
      <c r="E6" s="166" t="s">
        <v>6</v>
      </c>
      <c r="F6" s="378">
        <v>100</v>
      </c>
      <c r="G6" s="167">
        <v>1</v>
      </c>
      <c r="H6" s="303" t="s">
        <v>325</v>
      </c>
      <c r="I6" s="167">
        <v>2</v>
      </c>
      <c r="J6" s="303" t="s">
        <v>326</v>
      </c>
      <c r="K6" s="167"/>
      <c r="L6" s="273"/>
      <c r="M6" s="166"/>
      <c r="N6" s="273"/>
      <c r="O6" s="379">
        <f t="shared" ref="O6:O34" si="1">ROUNDDOWN(PRODUCT(F6,G6,I6,K6,M6),2)</f>
        <v>200</v>
      </c>
      <c r="P6" s="380">
        <f t="shared" si="0"/>
        <v>200</v>
      </c>
      <c r="Q6" s="381">
        <v>0</v>
      </c>
      <c r="R6" s="168"/>
      <c r="S6" s="166"/>
      <c r="T6" s="164" t="str">
        <f t="shared" ref="T6:T34" si="2">IF(U6&gt;49999,"3者見積必要","")</f>
        <v/>
      </c>
      <c r="U6" s="165">
        <f>IF(E6=予算詳細!$L$4,F6*予算詳細!$N$4,IF(E6=予算詳細!$L$5,F6*予算詳細!$N$5,IF(E6=予算詳細!$L$6,F6*予算詳細!$N$6,F6)))</f>
        <v>11000</v>
      </c>
    </row>
    <row r="7" spans="1:21" x14ac:dyDescent="0.2">
      <c r="A7" s="166">
        <v>3</v>
      </c>
      <c r="B7" s="266"/>
      <c r="C7" s="267"/>
      <c r="D7" s="268"/>
      <c r="E7" s="166" t="s">
        <v>224</v>
      </c>
      <c r="F7" s="378">
        <v>5000</v>
      </c>
      <c r="G7" s="167">
        <v>1</v>
      </c>
      <c r="H7" s="303" t="s">
        <v>325</v>
      </c>
      <c r="I7" s="167">
        <v>2</v>
      </c>
      <c r="J7" s="303" t="s">
        <v>326</v>
      </c>
      <c r="K7" s="167"/>
      <c r="L7" s="273"/>
      <c r="M7" s="166"/>
      <c r="N7" s="273"/>
      <c r="O7" s="379">
        <f t="shared" si="1"/>
        <v>10000</v>
      </c>
      <c r="P7" s="380">
        <f t="shared" si="0"/>
        <v>10000</v>
      </c>
      <c r="Q7" s="381">
        <v>0</v>
      </c>
      <c r="R7" s="168"/>
      <c r="S7" s="166"/>
      <c r="T7" s="164" t="str">
        <f t="shared" si="2"/>
        <v/>
      </c>
      <c r="U7" s="165">
        <f>IF(E7=予算詳細!$L$4,F7*予算詳細!$N$4,IF(E7=予算詳細!$L$5,F7*予算詳細!$N$5,IF(E7=予算詳細!$L$6,F7*予算詳細!$N$6,F7)))</f>
        <v>15000</v>
      </c>
    </row>
    <row r="8" spans="1:21" x14ac:dyDescent="0.2">
      <c r="A8" s="166">
        <v>4</v>
      </c>
      <c r="B8" s="266"/>
      <c r="C8" s="267"/>
      <c r="D8" s="268"/>
      <c r="E8" s="166" t="s">
        <v>154</v>
      </c>
      <c r="F8" s="378">
        <v>100000</v>
      </c>
      <c r="G8" s="167">
        <v>1</v>
      </c>
      <c r="H8" s="303" t="s">
        <v>325</v>
      </c>
      <c r="I8" s="167">
        <v>2</v>
      </c>
      <c r="J8" s="303" t="s">
        <v>326</v>
      </c>
      <c r="K8" s="167"/>
      <c r="L8" s="273"/>
      <c r="M8" s="166"/>
      <c r="N8" s="273"/>
      <c r="O8" s="379">
        <f t="shared" si="1"/>
        <v>200000</v>
      </c>
      <c r="P8" s="380">
        <f t="shared" si="0"/>
        <v>200000</v>
      </c>
      <c r="Q8" s="381">
        <v>0</v>
      </c>
      <c r="R8" s="168"/>
      <c r="S8" s="166"/>
      <c r="T8" s="164" t="str">
        <f t="shared" si="2"/>
        <v/>
      </c>
      <c r="U8" s="165">
        <f>IF(E8=予算詳細!$L$4,F8*予算詳細!$N$4,IF(E8=予算詳細!$L$5,F8*予算詳細!$N$5,IF(E8=予算詳細!$L$6,F8*予算詳細!$N$6,F8)))</f>
        <v>8000</v>
      </c>
    </row>
    <row r="9" spans="1:21" x14ac:dyDescent="0.2">
      <c r="A9" s="166">
        <v>5</v>
      </c>
      <c r="B9" s="266"/>
      <c r="C9" s="267"/>
      <c r="D9" s="268"/>
      <c r="E9" s="166" t="s">
        <v>3</v>
      </c>
      <c r="F9" s="378">
        <v>2000</v>
      </c>
      <c r="G9" s="167">
        <v>1</v>
      </c>
      <c r="H9" s="303" t="s">
        <v>325</v>
      </c>
      <c r="I9" s="167">
        <v>2</v>
      </c>
      <c r="J9" s="303" t="s">
        <v>326</v>
      </c>
      <c r="K9" s="167">
        <v>7</v>
      </c>
      <c r="L9" s="273" t="s">
        <v>328</v>
      </c>
      <c r="M9" s="166"/>
      <c r="N9" s="273"/>
      <c r="O9" s="379">
        <f t="shared" si="1"/>
        <v>28000</v>
      </c>
      <c r="P9" s="380">
        <f t="shared" si="0"/>
        <v>28000</v>
      </c>
      <c r="Q9" s="381">
        <v>0</v>
      </c>
      <c r="R9" s="168"/>
      <c r="S9" s="166"/>
      <c r="T9" s="164" t="str">
        <f t="shared" si="2"/>
        <v/>
      </c>
      <c r="U9" s="165">
        <f>IF(E9=予算詳細!$L$4,F9*予算詳細!$N$4,IF(E9=予算詳細!$L$5,F9*予算詳細!$N$5,IF(E9=予算詳細!$L$6,F9*予算詳細!$N$6,F9)))</f>
        <v>2000</v>
      </c>
    </row>
    <row r="10" spans="1:21" x14ac:dyDescent="0.2">
      <c r="A10" s="166">
        <v>6</v>
      </c>
      <c r="B10" s="266"/>
      <c r="C10" s="267"/>
      <c r="D10" s="268"/>
      <c r="E10" s="166" t="s">
        <v>3</v>
      </c>
      <c r="F10" s="378">
        <v>8000</v>
      </c>
      <c r="G10" s="167">
        <v>1</v>
      </c>
      <c r="H10" s="303" t="s">
        <v>325</v>
      </c>
      <c r="I10" s="167">
        <v>2</v>
      </c>
      <c r="J10" s="303" t="s">
        <v>326</v>
      </c>
      <c r="K10" s="167">
        <v>5</v>
      </c>
      <c r="L10" s="273" t="s">
        <v>328</v>
      </c>
      <c r="M10" s="166"/>
      <c r="N10" s="273"/>
      <c r="O10" s="379">
        <f>ROUNDDOWN(PRODUCT(F10,G10,I10,K10,M10),2)</f>
        <v>80000</v>
      </c>
      <c r="P10" s="380">
        <f t="shared" si="0"/>
        <v>80000</v>
      </c>
      <c r="Q10" s="381">
        <v>0</v>
      </c>
      <c r="R10" s="168"/>
      <c r="S10" s="166"/>
      <c r="T10" s="164" t="str">
        <f t="shared" si="2"/>
        <v/>
      </c>
      <c r="U10" s="165">
        <f>IF(E10=予算詳細!$L$4,F10*予算詳細!$N$4,IF(E10=予算詳細!$L$5,F10*予算詳細!$N$5,IF(E10=予算詳細!$L$6,F10*予算詳細!$N$6,F10)))</f>
        <v>8000</v>
      </c>
    </row>
    <row r="11" spans="1:21" x14ac:dyDescent="0.2">
      <c r="A11" s="166">
        <v>7</v>
      </c>
      <c r="B11" s="266"/>
      <c r="C11" s="267"/>
      <c r="D11" s="268"/>
      <c r="E11" s="166"/>
      <c r="F11" s="378"/>
      <c r="G11" s="167"/>
      <c r="H11" s="303"/>
      <c r="I11" s="167"/>
      <c r="J11" s="303"/>
      <c r="K11" s="167"/>
      <c r="L11" s="273"/>
      <c r="M11" s="166"/>
      <c r="N11" s="273"/>
      <c r="O11" s="379">
        <f t="shared" si="1"/>
        <v>0</v>
      </c>
      <c r="P11" s="380">
        <f t="shared" si="0"/>
        <v>0</v>
      </c>
      <c r="Q11" s="381">
        <v>0</v>
      </c>
      <c r="R11" s="168"/>
      <c r="S11" s="166"/>
      <c r="T11" s="164" t="str">
        <f t="shared" si="2"/>
        <v/>
      </c>
      <c r="U11" s="165">
        <f>IF(E11=予算詳細!$L$4,F11*予算詳細!$N$4,IF(E11=予算詳細!$L$5,F11*予算詳細!$N$5,IF(E11=予算詳細!$L$6,F11*予算詳細!$N$6,F11)))</f>
        <v>0</v>
      </c>
    </row>
    <row r="12" spans="1:21" x14ac:dyDescent="0.2">
      <c r="A12" s="166">
        <v>8</v>
      </c>
      <c r="B12" s="266"/>
      <c r="C12" s="267"/>
      <c r="D12" s="268"/>
      <c r="E12" s="166"/>
      <c r="F12" s="378"/>
      <c r="G12" s="167"/>
      <c r="H12" s="303"/>
      <c r="I12" s="167"/>
      <c r="J12" s="303"/>
      <c r="K12" s="167"/>
      <c r="L12" s="273"/>
      <c r="M12" s="166"/>
      <c r="N12" s="273"/>
      <c r="O12" s="379">
        <f t="shared" si="1"/>
        <v>0</v>
      </c>
      <c r="P12" s="380">
        <f t="shared" si="0"/>
        <v>0</v>
      </c>
      <c r="Q12" s="381">
        <v>0</v>
      </c>
      <c r="R12" s="168"/>
      <c r="S12" s="166"/>
      <c r="T12" s="164" t="str">
        <f t="shared" si="2"/>
        <v/>
      </c>
      <c r="U12" s="165">
        <f>IF(E12=予算詳細!$L$4,F12*予算詳細!$N$4,IF(E12=予算詳細!$L$5,F12*予算詳細!$N$5,IF(E12=予算詳細!$L$6,F12*予算詳細!$N$6,F12)))</f>
        <v>0</v>
      </c>
    </row>
    <row r="13" spans="1:21" x14ac:dyDescent="0.2">
      <c r="A13" s="166">
        <v>9</v>
      </c>
      <c r="B13" s="266"/>
      <c r="C13" s="267"/>
      <c r="D13" s="268"/>
      <c r="E13" s="166"/>
      <c r="F13" s="378"/>
      <c r="G13" s="167"/>
      <c r="H13" s="303"/>
      <c r="I13" s="167"/>
      <c r="J13" s="303"/>
      <c r="K13" s="167"/>
      <c r="L13" s="273"/>
      <c r="M13" s="166"/>
      <c r="N13" s="273"/>
      <c r="O13" s="379">
        <f t="shared" si="1"/>
        <v>0</v>
      </c>
      <c r="P13" s="380">
        <f t="shared" si="0"/>
        <v>0</v>
      </c>
      <c r="Q13" s="381">
        <v>0</v>
      </c>
      <c r="R13" s="168"/>
      <c r="S13" s="166"/>
      <c r="T13" s="164" t="str">
        <f t="shared" si="2"/>
        <v/>
      </c>
      <c r="U13" s="165">
        <f>IF(E13=予算詳細!$L$4,F13*予算詳細!$N$4,IF(E13=予算詳細!$L$5,F13*予算詳細!$N$5,IF(E13=予算詳細!$L$6,F13*予算詳細!$N$6,F13)))</f>
        <v>0</v>
      </c>
    </row>
    <row r="14" spans="1:21" x14ac:dyDescent="0.2">
      <c r="A14" s="166">
        <v>10</v>
      </c>
      <c r="B14" s="266"/>
      <c r="C14" s="267"/>
      <c r="D14" s="268"/>
      <c r="E14" s="166"/>
      <c r="F14" s="378"/>
      <c r="G14" s="167"/>
      <c r="H14" s="303"/>
      <c r="I14" s="167"/>
      <c r="J14" s="303"/>
      <c r="K14" s="167"/>
      <c r="L14" s="273"/>
      <c r="M14" s="166"/>
      <c r="N14" s="273"/>
      <c r="O14" s="379">
        <f t="shared" si="1"/>
        <v>0</v>
      </c>
      <c r="P14" s="380">
        <f t="shared" si="0"/>
        <v>0</v>
      </c>
      <c r="Q14" s="381">
        <v>0</v>
      </c>
      <c r="R14" s="168"/>
      <c r="S14" s="166"/>
      <c r="T14" s="164" t="str">
        <f t="shared" si="2"/>
        <v/>
      </c>
      <c r="U14" s="165">
        <f>IF(E14=予算詳細!$L$4,F14*予算詳細!$N$4,IF(E14=予算詳細!$L$5,F14*予算詳細!$N$5,IF(E14=予算詳細!$L$6,F14*予算詳細!$N$6,F14)))</f>
        <v>0</v>
      </c>
    </row>
    <row r="15" spans="1:21" x14ac:dyDescent="0.2">
      <c r="A15" s="166">
        <v>11</v>
      </c>
      <c r="B15" s="266"/>
      <c r="C15" s="267"/>
      <c r="D15" s="268"/>
      <c r="E15" s="166"/>
      <c r="F15" s="378"/>
      <c r="G15" s="167"/>
      <c r="H15" s="303"/>
      <c r="I15" s="167"/>
      <c r="J15" s="303"/>
      <c r="K15" s="167"/>
      <c r="L15" s="273"/>
      <c r="M15" s="166"/>
      <c r="N15" s="273"/>
      <c r="O15" s="379">
        <f t="shared" si="1"/>
        <v>0</v>
      </c>
      <c r="P15" s="380">
        <f t="shared" si="0"/>
        <v>0</v>
      </c>
      <c r="Q15" s="381">
        <v>0</v>
      </c>
      <c r="R15" s="168"/>
      <c r="S15" s="166"/>
      <c r="T15" s="164" t="str">
        <f t="shared" si="2"/>
        <v/>
      </c>
      <c r="U15" s="165">
        <f>IF(E15=予算詳細!$L$4,F15*予算詳細!$N$4,IF(E15=予算詳細!$L$5,F15*予算詳細!$N$5,IF(E15=予算詳細!$L$6,F15*予算詳細!$N$6,F15)))</f>
        <v>0</v>
      </c>
    </row>
    <row r="16" spans="1:21" x14ac:dyDescent="0.2">
      <c r="A16" s="166">
        <v>12</v>
      </c>
      <c r="B16" s="266"/>
      <c r="C16" s="267"/>
      <c r="D16" s="268"/>
      <c r="E16" s="166"/>
      <c r="F16" s="378"/>
      <c r="G16" s="167"/>
      <c r="H16" s="303"/>
      <c r="I16" s="167"/>
      <c r="J16" s="303"/>
      <c r="K16" s="167"/>
      <c r="L16" s="273"/>
      <c r="M16" s="166"/>
      <c r="N16" s="273"/>
      <c r="O16" s="379">
        <f t="shared" si="1"/>
        <v>0</v>
      </c>
      <c r="P16" s="380">
        <f t="shared" si="0"/>
        <v>0</v>
      </c>
      <c r="Q16" s="381">
        <v>0</v>
      </c>
      <c r="R16" s="168"/>
      <c r="S16" s="166"/>
      <c r="T16" s="164" t="str">
        <f t="shared" si="2"/>
        <v/>
      </c>
      <c r="U16" s="165">
        <f>IF(E16=予算詳細!$L$4,F16*予算詳細!$N$4,IF(E16=予算詳細!$L$5,F16*予算詳細!$N$5,IF(E16=予算詳細!$L$6,F16*予算詳細!$N$6,F16)))</f>
        <v>0</v>
      </c>
    </row>
    <row r="17" spans="1:21" x14ac:dyDescent="0.2">
      <c r="A17" s="166">
        <v>13</v>
      </c>
      <c r="B17" s="266"/>
      <c r="C17" s="267"/>
      <c r="D17" s="268"/>
      <c r="E17" s="166"/>
      <c r="F17" s="378"/>
      <c r="G17" s="167"/>
      <c r="H17" s="303"/>
      <c r="I17" s="167"/>
      <c r="J17" s="303"/>
      <c r="K17" s="167"/>
      <c r="L17" s="273"/>
      <c r="M17" s="166"/>
      <c r="N17" s="273"/>
      <c r="O17" s="379">
        <f t="shared" si="1"/>
        <v>0</v>
      </c>
      <c r="P17" s="380">
        <f t="shared" si="0"/>
        <v>0</v>
      </c>
      <c r="Q17" s="381">
        <v>0</v>
      </c>
      <c r="R17" s="168"/>
      <c r="S17" s="166"/>
      <c r="T17" s="164" t="str">
        <f t="shared" si="2"/>
        <v/>
      </c>
      <c r="U17" s="165">
        <f>IF(E17=予算詳細!$L$4,F17*予算詳細!$N$4,IF(E17=予算詳細!$L$5,F17*予算詳細!$N$5,IF(E17=予算詳細!$L$6,F17*予算詳細!$N$6,F17)))</f>
        <v>0</v>
      </c>
    </row>
    <row r="18" spans="1:21" x14ac:dyDescent="0.2">
      <c r="A18" s="166">
        <v>14</v>
      </c>
      <c r="B18" s="266"/>
      <c r="C18" s="267"/>
      <c r="D18" s="268"/>
      <c r="E18" s="166"/>
      <c r="F18" s="378"/>
      <c r="G18" s="167"/>
      <c r="H18" s="303"/>
      <c r="I18" s="167"/>
      <c r="J18" s="303"/>
      <c r="K18" s="167"/>
      <c r="L18" s="273"/>
      <c r="M18" s="166"/>
      <c r="N18" s="273"/>
      <c r="O18" s="379">
        <f t="shared" si="1"/>
        <v>0</v>
      </c>
      <c r="P18" s="380">
        <f t="shared" si="0"/>
        <v>0</v>
      </c>
      <c r="Q18" s="381">
        <v>0</v>
      </c>
      <c r="R18" s="168"/>
      <c r="S18" s="166"/>
      <c r="T18" s="164" t="str">
        <f t="shared" si="2"/>
        <v/>
      </c>
      <c r="U18" s="165">
        <f>IF(E18=予算詳細!$L$4,F18*予算詳細!$N$4,IF(E18=予算詳細!$L$5,F18*予算詳細!$N$5,IF(E18=予算詳細!$L$6,F18*予算詳細!$N$6,F18)))</f>
        <v>0</v>
      </c>
    </row>
    <row r="19" spans="1:21" x14ac:dyDescent="0.2">
      <c r="A19" s="166">
        <v>15</v>
      </c>
      <c r="B19" s="266"/>
      <c r="C19" s="267"/>
      <c r="D19" s="268"/>
      <c r="E19" s="166"/>
      <c r="F19" s="378"/>
      <c r="G19" s="167"/>
      <c r="H19" s="303"/>
      <c r="I19" s="167"/>
      <c r="J19" s="303"/>
      <c r="K19" s="167"/>
      <c r="L19" s="273"/>
      <c r="M19" s="166"/>
      <c r="N19" s="273"/>
      <c r="O19" s="379">
        <f t="shared" si="1"/>
        <v>0</v>
      </c>
      <c r="P19" s="380">
        <f t="shared" si="0"/>
        <v>0</v>
      </c>
      <c r="Q19" s="381">
        <v>0</v>
      </c>
      <c r="R19" s="168"/>
      <c r="S19" s="166"/>
      <c r="T19" s="164" t="str">
        <f t="shared" si="2"/>
        <v/>
      </c>
      <c r="U19" s="165">
        <f>IF(E19=予算詳細!$L$4,F19*予算詳細!$N$4,IF(E19=予算詳細!$L$5,F19*予算詳細!$N$5,IF(E19=予算詳細!$L$6,F19*予算詳細!$N$6,F19)))</f>
        <v>0</v>
      </c>
    </row>
    <row r="20" spans="1:21" outlineLevel="1" x14ac:dyDescent="0.2">
      <c r="A20" s="166">
        <v>16</v>
      </c>
      <c r="B20" s="266"/>
      <c r="C20" s="267"/>
      <c r="D20" s="268"/>
      <c r="E20" s="166"/>
      <c r="F20" s="378"/>
      <c r="G20" s="167"/>
      <c r="H20" s="303"/>
      <c r="I20" s="167"/>
      <c r="J20" s="303"/>
      <c r="K20" s="167"/>
      <c r="L20" s="273"/>
      <c r="M20" s="166"/>
      <c r="N20" s="273"/>
      <c r="O20" s="379">
        <f t="shared" si="1"/>
        <v>0</v>
      </c>
      <c r="P20" s="380">
        <f t="shared" si="0"/>
        <v>0</v>
      </c>
      <c r="Q20" s="381">
        <v>0</v>
      </c>
      <c r="R20" s="168"/>
      <c r="S20" s="166"/>
      <c r="T20" s="164" t="str">
        <f t="shared" si="2"/>
        <v/>
      </c>
      <c r="U20" s="165">
        <f>IF(E20=予算詳細!$L$4,F20*予算詳細!$N$4,IF(E20=予算詳細!$L$5,F20*予算詳細!$N$5,IF(E20=予算詳細!$L$6,F20*予算詳細!$N$6,F20)))</f>
        <v>0</v>
      </c>
    </row>
    <row r="21" spans="1:21" outlineLevel="1" x14ac:dyDescent="0.2">
      <c r="A21" s="166">
        <v>17</v>
      </c>
      <c r="B21" s="266"/>
      <c r="C21" s="267"/>
      <c r="D21" s="268"/>
      <c r="E21" s="166"/>
      <c r="F21" s="378"/>
      <c r="G21" s="167"/>
      <c r="H21" s="303"/>
      <c r="I21" s="167"/>
      <c r="J21" s="303"/>
      <c r="K21" s="167"/>
      <c r="L21" s="273"/>
      <c r="M21" s="166"/>
      <c r="N21" s="273"/>
      <c r="O21" s="379">
        <f t="shared" si="1"/>
        <v>0</v>
      </c>
      <c r="P21" s="380">
        <f t="shared" si="0"/>
        <v>0</v>
      </c>
      <c r="Q21" s="381">
        <v>0</v>
      </c>
      <c r="R21" s="168"/>
      <c r="S21" s="166"/>
      <c r="T21" s="164" t="str">
        <f t="shared" si="2"/>
        <v/>
      </c>
      <c r="U21" s="165">
        <f>IF(E21=予算詳細!$L$4,F21*予算詳細!$N$4,IF(E21=予算詳細!$L$5,F21*予算詳細!$N$5,IF(E21=予算詳細!$L$6,F21*予算詳細!$N$6,F21)))</f>
        <v>0</v>
      </c>
    </row>
    <row r="22" spans="1:21" outlineLevel="1" x14ac:dyDescent="0.2">
      <c r="A22" s="166">
        <v>18</v>
      </c>
      <c r="B22" s="266"/>
      <c r="C22" s="267"/>
      <c r="D22" s="268"/>
      <c r="E22" s="166"/>
      <c r="F22" s="378"/>
      <c r="G22" s="167"/>
      <c r="H22" s="303"/>
      <c r="I22" s="167"/>
      <c r="J22" s="303"/>
      <c r="K22" s="167"/>
      <c r="L22" s="273"/>
      <c r="M22" s="166"/>
      <c r="N22" s="273"/>
      <c r="O22" s="379">
        <f t="shared" si="1"/>
        <v>0</v>
      </c>
      <c r="P22" s="380">
        <f t="shared" si="0"/>
        <v>0</v>
      </c>
      <c r="Q22" s="381">
        <v>0</v>
      </c>
      <c r="R22" s="168"/>
      <c r="S22" s="166"/>
      <c r="T22" s="164" t="str">
        <f t="shared" si="2"/>
        <v/>
      </c>
      <c r="U22" s="165">
        <f>IF(E22=予算詳細!$L$4,F22*予算詳細!$N$4,IF(E22=予算詳細!$L$5,F22*予算詳細!$N$5,IF(E22=予算詳細!$L$6,F22*予算詳細!$N$6,F22)))</f>
        <v>0</v>
      </c>
    </row>
    <row r="23" spans="1:21" outlineLevel="1" x14ac:dyDescent="0.2">
      <c r="A23" s="166">
        <v>19</v>
      </c>
      <c r="B23" s="266"/>
      <c r="C23" s="267"/>
      <c r="D23" s="268"/>
      <c r="E23" s="166"/>
      <c r="F23" s="378"/>
      <c r="G23" s="167"/>
      <c r="H23" s="303"/>
      <c r="I23" s="167"/>
      <c r="J23" s="303"/>
      <c r="K23" s="167"/>
      <c r="L23" s="273"/>
      <c r="M23" s="166"/>
      <c r="N23" s="273"/>
      <c r="O23" s="379">
        <f t="shared" si="1"/>
        <v>0</v>
      </c>
      <c r="P23" s="380">
        <f t="shared" si="0"/>
        <v>0</v>
      </c>
      <c r="Q23" s="381">
        <v>0</v>
      </c>
      <c r="R23" s="168"/>
      <c r="S23" s="166"/>
      <c r="T23" s="164" t="str">
        <f t="shared" si="2"/>
        <v/>
      </c>
      <c r="U23" s="165">
        <f>IF(E23=予算詳細!$L$4,F23*予算詳細!$N$4,IF(E23=予算詳細!$L$5,F23*予算詳細!$N$5,IF(E23=予算詳細!$L$6,F23*予算詳細!$N$6,F23)))</f>
        <v>0</v>
      </c>
    </row>
    <row r="24" spans="1:21" outlineLevel="1" x14ac:dyDescent="0.2">
      <c r="A24" s="166">
        <v>20</v>
      </c>
      <c r="B24" s="266"/>
      <c r="C24" s="267"/>
      <c r="D24" s="268"/>
      <c r="E24" s="166"/>
      <c r="F24" s="378"/>
      <c r="G24" s="167"/>
      <c r="H24" s="303"/>
      <c r="I24" s="167"/>
      <c r="J24" s="303"/>
      <c r="K24" s="167"/>
      <c r="L24" s="273"/>
      <c r="M24" s="166"/>
      <c r="N24" s="273"/>
      <c r="O24" s="379">
        <f t="shared" si="1"/>
        <v>0</v>
      </c>
      <c r="P24" s="380">
        <f t="shared" si="0"/>
        <v>0</v>
      </c>
      <c r="Q24" s="381">
        <v>0</v>
      </c>
      <c r="R24" s="168"/>
      <c r="S24" s="166"/>
      <c r="T24" s="164" t="str">
        <f t="shared" si="2"/>
        <v/>
      </c>
      <c r="U24" s="165">
        <f>IF(E24=予算詳細!$L$4,F24*予算詳細!$N$4,IF(E24=予算詳細!$L$5,F24*予算詳細!$N$5,IF(E24=予算詳細!$L$6,F24*予算詳細!$N$6,F24)))</f>
        <v>0</v>
      </c>
    </row>
    <row r="25" spans="1:21" outlineLevel="1" x14ac:dyDescent="0.2">
      <c r="A25" s="166">
        <v>21</v>
      </c>
      <c r="B25" s="266"/>
      <c r="C25" s="267"/>
      <c r="D25" s="268"/>
      <c r="E25" s="166"/>
      <c r="F25" s="378"/>
      <c r="G25" s="167"/>
      <c r="H25" s="303"/>
      <c r="I25" s="167"/>
      <c r="J25" s="303"/>
      <c r="K25" s="167"/>
      <c r="L25" s="273"/>
      <c r="M25" s="166"/>
      <c r="N25" s="273"/>
      <c r="O25" s="379">
        <f t="shared" si="1"/>
        <v>0</v>
      </c>
      <c r="P25" s="380">
        <f t="shared" si="0"/>
        <v>0</v>
      </c>
      <c r="Q25" s="381">
        <v>0</v>
      </c>
      <c r="R25" s="168"/>
      <c r="S25" s="166"/>
      <c r="T25" s="164" t="str">
        <f t="shared" si="2"/>
        <v/>
      </c>
      <c r="U25" s="165">
        <f>IF(E25=予算詳細!$L$4,F25*予算詳細!$N$4,IF(E25=予算詳細!$L$5,F25*予算詳細!$N$5,IF(E25=予算詳細!$L$6,F25*予算詳細!$N$6,F25)))</f>
        <v>0</v>
      </c>
    </row>
    <row r="26" spans="1:21" outlineLevel="1" x14ac:dyDescent="0.2">
      <c r="A26" s="166">
        <v>22</v>
      </c>
      <c r="B26" s="266"/>
      <c r="C26" s="267"/>
      <c r="D26" s="268"/>
      <c r="E26" s="166"/>
      <c r="F26" s="378"/>
      <c r="G26" s="167"/>
      <c r="H26" s="303"/>
      <c r="I26" s="167"/>
      <c r="J26" s="303"/>
      <c r="K26" s="167"/>
      <c r="L26" s="273"/>
      <c r="M26" s="166"/>
      <c r="N26" s="273"/>
      <c r="O26" s="379">
        <f t="shared" si="1"/>
        <v>0</v>
      </c>
      <c r="P26" s="380">
        <f t="shared" si="0"/>
        <v>0</v>
      </c>
      <c r="Q26" s="381">
        <v>0</v>
      </c>
      <c r="R26" s="168"/>
      <c r="S26" s="166"/>
      <c r="T26" s="164" t="str">
        <f t="shared" si="2"/>
        <v/>
      </c>
      <c r="U26" s="165">
        <f>IF(E26=予算詳細!$L$4,F26*予算詳細!$N$4,IF(E26=予算詳細!$L$5,F26*予算詳細!$N$5,IF(E26=予算詳細!$L$6,F26*予算詳細!$N$6,F26)))</f>
        <v>0</v>
      </c>
    </row>
    <row r="27" spans="1:21" outlineLevel="1" x14ac:dyDescent="0.2">
      <c r="A27" s="166">
        <v>23</v>
      </c>
      <c r="B27" s="266"/>
      <c r="C27" s="267"/>
      <c r="D27" s="268"/>
      <c r="E27" s="166"/>
      <c r="F27" s="378"/>
      <c r="G27" s="167"/>
      <c r="H27" s="303"/>
      <c r="I27" s="167"/>
      <c r="J27" s="303"/>
      <c r="K27" s="167"/>
      <c r="L27" s="273"/>
      <c r="M27" s="166"/>
      <c r="N27" s="273"/>
      <c r="O27" s="379">
        <f t="shared" si="1"/>
        <v>0</v>
      </c>
      <c r="P27" s="380">
        <f t="shared" si="0"/>
        <v>0</v>
      </c>
      <c r="Q27" s="381">
        <v>0</v>
      </c>
      <c r="R27" s="168"/>
      <c r="S27" s="166"/>
      <c r="T27" s="164" t="str">
        <f t="shared" si="2"/>
        <v/>
      </c>
      <c r="U27" s="165">
        <f>IF(E27=予算詳細!$L$4,F27*予算詳細!$N$4,IF(E27=予算詳細!$L$5,F27*予算詳細!$N$5,IF(E27=予算詳細!$L$6,F27*予算詳細!$N$6,F27)))</f>
        <v>0</v>
      </c>
    </row>
    <row r="28" spans="1:21" outlineLevel="1" x14ac:dyDescent="0.2">
      <c r="A28" s="166">
        <v>24</v>
      </c>
      <c r="B28" s="266"/>
      <c r="C28" s="267"/>
      <c r="D28" s="268"/>
      <c r="E28" s="166"/>
      <c r="F28" s="378"/>
      <c r="G28" s="167"/>
      <c r="H28" s="303"/>
      <c r="I28" s="167"/>
      <c r="J28" s="303"/>
      <c r="K28" s="167"/>
      <c r="L28" s="273"/>
      <c r="M28" s="166"/>
      <c r="N28" s="273"/>
      <c r="O28" s="379">
        <f t="shared" si="1"/>
        <v>0</v>
      </c>
      <c r="P28" s="380">
        <f t="shared" si="0"/>
        <v>0</v>
      </c>
      <c r="Q28" s="381">
        <v>0</v>
      </c>
      <c r="R28" s="168"/>
      <c r="S28" s="166"/>
      <c r="T28" s="164" t="str">
        <f t="shared" si="2"/>
        <v/>
      </c>
      <c r="U28" s="165">
        <f>IF(E28=予算詳細!$L$4,F28*予算詳細!$N$4,IF(E28=予算詳細!$L$5,F28*予算詳細!$N$5,IF(E28=予算詳細!$L$6,F28*予算詳細!$N$6,F28)))</f>
        <v>0</v>
      </c>
    </row>
    <row r="29" spans="1:21" outlineLevel="1" x14ac:dyDescent="0.2">
      <c r="A29" s="166">
        <v>25</v>
      </c>
      <c r="B29" s="266"/>
      <c r="C29" s="267"/>
      <c r="D29" s="268"/>
      <c r="E29" s="166"/>
      <c r="F29" s="378"/>
      <c r="G29" s="167"/>
      <c r="H29" s="303"/>
      <c r="I29" s="167"/>
      <c r="J29" s="303"/>
      <c r="K29" s="167"/>
      <c r="L29" s="273"/>
      <c r="M29" s="166"/>
      <c r="N29" s="273"/>
      <c r="O29" s="379">
        <f t="shared" si="1"/>
        <v>0</v>
      </c>
      <c r="P29" s="380">
        <f t="shared" si="0"/>
        <v>0</v>
      </c>
      <c r="Q29" s="381">
        <v>0</v>
      </c>
      <c r="R29" s="168"/>
      <c r="S29" s="166"/>
      <c r="T29" s="164" t="str">
        <f t="shared" si="2"/>
        <v/>
      </c>
      <c r="U29" s="165">
        <f>IF(E29=予算詳細!$L$4,F29*予算詳細!$N$4,IF(E29=予算詳細!$L$5,F29*予算詳細!$N$5,IF(E29=予算詳細!$L$6,F29*予算詳細!$N$6,F29)))</f>
        <v>0</v>
      </c>
    </row>
    <row r="30" spans="1:21" outlineLevel="1" x14ac:dyDescent="0.2">
      <c r="A30" s="166">
        <v>26</v>
      </c>
      <c r="B30" s="266"/>
      <c r="C30" s="267"/>
      <c r="D30" s="268"/>
      <c r="E30" s="166"/>
      <c r="F30" s="378"/>
      <c r="G30" s="167"/>
      <c r="H30" s="303"/>
      <c r="I30" s="167"/>
      <c r="J30" s="303"/>
      <c r="K30" s="167"/>
      <c r="L30" s="273"/>
      <c r="M30" s="166"/>
      <c r="N30" s="273"/>
      <c r="O30" s="379">
        <f t="shared" si="1"/>
        <v>0</v>
      </c>
      <c r="P30" s="380">
        <f t="shared" si="0"/>
        <v>0</v>
      </c>
      <c r="Q30" s="381">
        <v>0</v>
      </c>
      <c r="R30" s="168"/>
      <c r="S30" s="166"/>
      <c r="T30" s="164" t="str">
        <f t="shared" si="2"/>
        <v/>
      </c>
      <c r="U30" s="165">
        <f>IF(E30=予算詳細!$L$4,F30*予算詳細!$N$4,IF(E30=予算詳細!$L$5,F30*予算詳細!$N$5,IF(E30=予算詳細!$L$6,F30*予算詳細!$N$6,F30)))</f>
        <v>0</v>
      </c>
    </row>
    <row r="31" spans="1:21" outlineLevel="1" x14ac:dyDescent="0.2">
      <c r="A31" s="166">
        <v>27</v>
      </c>
      <c r="B31" s="266"/>
      <c r="C31" s="267"/>
      <c r="D31" s="268"/>
      <c r="E31" s="166"/>
      <c r="F31" s="378"/>
      <c r="G31" s="167"/>
      <c r="H31" s="303"/>
      <c r="I31" s="167"/>
      <c r="J31" s="303"/>
      <c r="K31" s="167"/>
      <c r="L31" s="273"/>
      <c r="M31" s="166"/>
      <c r="N31" s="273"/>
      <c r="O31" s="379">
        <f t="shared" si="1"/>
        <v>0</v>
      </c>
      <c r="P31" s="380">
        <f t="shared" si="0"/>
        <v>0</v>
      </c>
      <c r="Q31" s="381">
        <v>0</v>
      </c>
      <c r="R31" s="168"/>
      <c r="S31" s="166"/>
      <c r="T31" s="164" t="str">
        <f t="shared" si="2"/>
        <v/>
      </c>
      <c r="U31" s="165">
        <f>IF(E31=予算詳細!$L$4,F31*予算詳細!$N$4,IF(E31=予算詳細!$L$5,F31*予算詳細!$N$5,IF(E31=予算詳細!$L$6,F31*予算詳細!$N$6,F31)))</f>
        <v>0</v>
      </c>
    </row>
    <row r="32" spans="1:21" outlineLevel="1" x14ac:dyDescent="0.2">
      <c r="A32" s="166">
        <v>28</v>
      </c>
      <c r="B32" s="266"/>
      <c r="C32" s="267"/>
      <c r="D32" s="268"/>
      <c r="E32" s="166"/>
      <c r="F32" s="378"/>
      <c r="G32" s="167"/>
      <c r="H32" s="303"/>
      <c r="I32" s="167"/>
      <c r="J32" s="303"/>
      <c r="K32" s="167"/>
      <c r="L32" s="273"/>
      <c r="M32" s="166"/>
      <c r="N32" s="273"/>
      <c r="O32" s="379">
        <f t="shared" si="1"/>
        <v>0</v>
      </c>
      <c r="P32" s="380">
        <f t="shared" si="0"/>
        <v>0</v>
      </c>
      <c r="Q32" s="381">
        <v>0</v>
      </c>
      <c r="R32" s="168"/>
      <c r="S32" s="166"/>
      <c r="T32" s="164" t="str">
        <f t="shared" si="2"/>
        <v/>
      </c>
      <c r="U32" s="165">
        <f>IF(E32=予算詳細!$L$4,F32*予算詳細!$N$4,IF(E32=予算詳細!$L$5,F32*予算詳細!$N$5,IF(E32=予算詳細!$L$6,F32*予算詳細!$N$6,F32)))</f>
        <v>0</v>
      </c>
    </row>
    <row r="33" spans="1:21" outlineLevel="1" x14ac:dyDescent="0.2">
      <c r="A33" s="166">
        <v>29</v>
      </c>
      <c r="B33" s="266"/>
      <c r="C33" s="267"/>
      <c r="D33" s="268"/>
      <c r="E33" s="166"/>
      <c r="F33" s="378"/>
      <c r="G33" s="167"/>
      <c r="H33" s="303"/>
      <c r="I33" s="167"/>
      <c r="J33" s="303"/>
      <c r="K33" s="167"/>
      <c r="L33" s="273"/>
      <c r="M33" s="166"/>
      <c r="N33" s="273"/>
      <c r="O33" s="379">
        <f t="shared" si="1"/>
        <v>0</v>
      </c>
      <c r="P33" s="380">
        <f t="shared" si="0"/>
        <v>0</v>
      </c>
      <c r="Q33" s="381">
        <v>0</v>
      </c>
      <c r="R33" s="168"/>
      <c r="S33" s="166"/>
      <c r="T33" s="164" t="str">
        <f t="shared" si="2"/>
        <v/>
      </c>
      <c r="U33" s="165">
        <f>IF(E33=予算詳細!$L$4,F33*予算詳細!$N$4,IF(E33=予算詳細!$L$5,F33*予算詳細!$N$5,IF(E33=予算詳細!$L$6,F33*予算詳細!$N$6,F33)))</f>
        <v>0</v>
      </c>
    </row>
    <row r="34" spans="1:21" ht="13.5" outlineLevel="1" thickBot="1" x14ac:dyDescent="0.25">
      <c r="A34" s="415">
        <v>30</v>
      </c>
      <c r="B34" s="266"/>
      <c r="C34" s="267"/>
      <c r="D34" s="268"/>
      <c r="E34" s="166"/>
      <c r="F34" s="378"/>
      <c r="G34" s="167"/>
      <c r="H34" s="303"/>
      <c r="I34" s="167"/>
      <c r="J34" s="303"/>
      <c r="K34" s="443"/>
      <c r="L34" s="273"/>
      <c r="M34" s="166"/>
      <c r="N34" s="273"/>
      <c r="O34" s="379">
        <f t="shared" si="1"/>
        <v>0</v>
      </c>
      <c r="P34" s="380">
        <f t="shared" si="0"/>
        <v>0</v>
      </c>
      <c r="Q34" s="381">
        <v>0</v>
      </c>
      <c r="R34" s="168"/>
      <c r="S34" s="166"/>
      <c r="T34" s="164" t="str">
        <f t="shared" si="2"/>
        <v/>
      </c>
      <c r="U34" s="165">
        <f>IF(E34=予算詳細!$L$4,F34*予算詳細!$N$4,IF(E34=予算詳細!$L$5,F34*予算詳細!$N$5,IF(E34=予算詳細!$L$6,F34*予算詳細!$N$6,F34)))</f>
        <v>0</v>
      </c>
    </row>
    <row r="35" spans="1:21" x14ac:dyDescent="0.2">
      <c r="A35" s="416"/>
      <c r="K35" s="442" t="str">
        <f>予算詳細!$L$4</f>
        <v>USD</v>
      </c>
      <c r="L35" s="304"/>
      <c r="M35" s="141"/>
      <c r="N35" s="307"/>
      <c r="O35" s="382">
        <f t="shared" ref="O35:Q38" si="3">SUMIF($E$5:$E$34,$K35,O$5:O$34)</f>
        <v>200</v>
      </c>
      <c r="P35" s="382">
        <f t="shared" si="3"/>
        <v>200</v>
      </c>
      <c r="Q35" s="383">
        <f t="shared" si="3"/>
        <v>0</v>
      </c>
    </row>
    <row r="36" spans="1:21" x14ac:dyDescent="0.2">
      <c r="A36" s="220"/>
      <c r="K36" s="142" t="str">
        <f>予算詳細!$L$5</f>
        <v>MMK</v>
      </c>
      <c r="L36" s="305"/>
      <c r="M36" s="143"/>
      <c r="N36" s="308"/>
      <c r="O36" s="384">
        <f t="shared" si="3"/>
        <v>200000</v>
      </c>
      <c r="P36" s="384">
        <f t="shared" si="3"/>
        <v>200000</v>
      </c>
      <c r="Q36" s="385">
        <f t="shared" si="3"/>
        <v>0</v>
      </c>
    </row>
    <row r="37" spans="1:21" x14ac:dyDescent="0.2">
      <c r="A37" s="220"/>
      <c r="K37" s="142" t="str">
        <f>予算詳細!$L$6</f>
        <v>THB</v>
      </c>
      <c r="L37" s="305"/>
      <c r="M37" s="143"/>
      <c r="N37" s="308"/>
      <c r="O37" s="384">
        <f t="shared" si="3"/>
        <v>10000</v>
      </c>
      <c r="P37" s="384">
        <f t="shared" si="3"/>
        <v>10000</v>
      </c>
      <c r="Q37" s="385">
        <f t="shared" si="3"/>
        <v>0</v>
      </c>
    </row>
    <row r="38" spans="1:21" ht="13.5" thickBot="1" x14ac:dyDescent="0.25">
      <c r="A38" s="220"/>
      <c r="K38" s="144" t="str">
        <f>予算詳細!$L$7</f>
        <v>日本円</v>
      </c>
      <c r="L38" s="306"/>
      <c r="M38" s="145"/>
      <c r="N38" s="309"/>
      <c r="O38" s="386">
        <f t="shared" si="3"/>
        <v>408000</v>
      </c>
      <c r="P38" s="386">
        <f t="shared" si="3"/>
        <v>408000</v>
      </c>
      <c r="Q38" s="387">
        <f t="shared" si="3"/>
        <v>0</v>
      </c>
    </row>
    <row r="40" spans="1:21" x14ac:dyDescent="0.2">
      <c r="D40" t="s">
        <v>448</v>
      </c>
    </row>
    <row r="41" spans="1:21" s="10" customFormat="1" ht="13.5" thickBot="1" x14ac:dyDescent="0.25">
      <c r="A41" s="146" t="s">
        <v>263</v>
      </c>
      <c r="B41" s="540" t="s">
        <v>264</v>
      </c>
      <c r="C41" s="541"/>
      <c r="D41" s="542"/>
      <c r="E41" s="146" t="s">
        <v>265</v>
      </c>
      <c r="F41" s="377" t="s">
        <v>266</v>
      </c>
      <c r="G41" s="146" t="s">
        <v>267</v>
      </c>
      <c r="H41" s="146" t="s">
        <v>268</v>
      </c>
      <c r="I41" s="146" t="s">
        <v>267</v>
      </c>
      <c r="J41" s="146" t="s">
        <v>268</v>
      </c>
      <c r="K41" s="146" t="s">
        <v>267</v>
      </c>
      <c r="L41" s="146" t="s">
        <v>268</v>
      </c>
      <c r="M41" s="146" t="s">
        <v>267</v>
      </c>
      <c r="N41" s="146" t="s">
        <v>268</v>
      </c>
      <c r="O41" s="377" t="s">
        <v>273</v>
      </c>
      <c r="P41" s="377" t="s">
        <v>271</v>
      </c>
      <c r="Q41" s="377" t="s">
        <v>272</v>
      </c>
      <c r="R41" s="146" t="s">
        <v>269</v>
      </c>
      <c r="S41" s="146" t="s">
        <v>270</v>
      </c>
      <c r="T41" s="163" t="s">
        <v>333</v>
      </c>
      <c r="U41" s="163" t="s">
        <v>274</v>
      </c>
    </row>
    <row r="42" spans="1:21" ht="13.5" thickTop="1" x14ac:dyDescent="0.2">
      <c r="A42" s="166">
        <v>1</v>
      </c>
      <c r="B42" s="310"/>
      <c r="C42" s="311"/>
      <c r="D42" s="312"/>
      <c r="E42" s="166" t="s">
        <v>3</v>
      </c>
      <c r="F42" s="378">
        <v>10000</v>
      </c>
      <c r="G42" s="167">
        <v>7</v>
      </c>
      <c r="H42" s="303" t="s">
        <v>328</v>
      </c>
      <c r="I42" s="167">
        <v>2</v>
      </c>
      <c r="J42" s="303" t="s">
        <v>326</v>
      </c>
      <c r="K42" s="167">
        <v>1</v>
      </c>
      <c r="L42" s="273" t="s">
        <v>325</v>
      </c>
      <c r="M42" s="166"/>
      <c r="N42" s="273"/>
      <c r="O42" s="379">
        <f>ROUNDDOWN(PRODUCT(F42,G42,I42,K42,M42),2)</f>
        <v>140000</v>
      </c>
      <c r="P42" s="380">
        <f t="shared" ref="P42:P61" si="4">O42-Q42</f>
        <v>140000</v>
      </c>
      <c r="Q42" s="381">
        <v>0</v>
      </c>
      <c r="R42" s="168"/>
      <c r="S42" s="166"/>
      <c r="T42" s="164" t="str">
        <f t="shared" ref="T42:T61" si="5">IF(U42&gt;49999,"3者見積必要","")</f>
        <v/>
      </c>
      <c r="U42" s="165">
        <f>IF(E42=予算詳細!$L$4,F42*予算詳細!$N$4,IF(E42=予算詳細!$L$5,F42*予算詳細!$N$5,IF(E42=予算詳細!$L$6,F42*予算詳細!$N$6,F42)))</f>
        <v>10000</v>
      </c>
    </row>
    <row r="43" spans="1:21" x14ac:dyDescent="0.2">
      <c r="A43" s="166">
        <v>2</v>
      </c>
      <c r="B43" s="266"/>
      <c r="C43" s="267"/>
      <c r="D43" s="268"/>
      <c r="E43" s="166"/>
      <c r="F43" s="378"/>
      <c r="G43" s="167"/>
      <c r="H43" s="303"/>
      <c r="I43" s="167"/>
      <c r="J43" s="303"/>
      <c r="K43" s="167"/>
      <c r="L43" s="273"/>
      <c r="M43" s="166"/>
      <c r="N43" s="273"/>
      <c r="O43" s="379">
        <f t="shared" ref="O43:O61" si="6">ROUNDDOWN(PRODUCT(F43,G43,I43,K43,M43),2)</f>
        <v>0</v>
      </c>
      <c r="P43" s="380">
        <f t="shared" si="4"/>
        <v>0</v>
      </c>
      <c r="Q43" s="381">
        <v>0</v>
      </c>
      <c r="R43" s="168"/>
      <c r="S43" s="166"/>
      <c r="T43" s="164" t="str">
        <f t="shared" si="5"/>
        <v/>
      </c>
      <c r="U43" s="165">
        <f>IF(E43=予算詳細!$L$4,F43*予算詳細!$N$4,IF(E43=予算詳細!$L$5,F43*予算詳細!$N$5,IF(E43=予算詳細!$L$6,F43*予算詳細!$N$6,F43)))</f>
        <v>0</v>
      </c>
    </row>
    <row r="44" spans="1:21" x14ac:dyDescent="0.2">
      <c r="A44" s="166">
        <v>3</v>
      </c>
      <c r="B44" s="266"/>
      <c r="C44" s="267"/>
      <c r="D44" s="268"/>
      <c r="E44" s="166"/>
      <c r="F44" s="378"/>
      <c r="G44" s="167"/>
      <c r="H44" s="303"/>
      <c r="I44" s="167"/>
      <c r="J44" s="303"/>
      <c r="K44" s="167"/>
      <c r="L44" s="273"/>
      <c r="M44" s="166"/>
      <c r="N44" s="273"/>
      <c r="O44" s="379">
        <f t="shared" si="6"/>
        <v>0</v>
      </c>
      <c r="P44" s="380">
        <f t="shared" si="4"/>
        <v>0</v>
      </c>
      <c r="Q44" s="381">
        <v>0</v>
      </c>
      <c r="R44" s="168"/>
      <c r="S44" s="166"/>
      <c r="T44" s="164" t="str">
        <f t="shared" si="5"/>
        <v/>
      </c>
      <c r="U44" s="165">
        <f>IF(E44=予算詳細!$L$4,F44*予算詳細!$N$4,IF(E44=予算詳細!$L$5,F44*予算詳細!$N$5,IF(E44=予算詳細!$L$6,F44*予算詳細!$N$6,F44)))</f>
        <v>0</v>
      </c>
    </row>
    <row r="45" spans="1:21" x14ac:dyDescent="0.2">
      <c r="A45" s="166">
        <v>4</v>
      </c>
      <c r="B45" s="266"/>
      <c r="C45" s="267"/>
      <c r="D45" s="268"/>
      <c r="E45" s="166"/>
      <c r="F45" s="378"/>
      <c r="G45" s="167"/>
      <c r="H45" s="303"/>
      <c r="I45" s="167"/>
      <c r="J45" s="303"/>
      <c r="K45" s="167"/>
      <c r="L45" s="273"/>
      <c r="M45" s="166"/>
      <c r="N45" s="273"/>
      <c r="O45" s="379">
        <f t="shared" si="6"/>
        <v>0</v>
      </c>
      <c r="P45" s="380">
        <f t="shared" si="4"/>
        <v>0</v>
      </c>
      <c r="Q45" s="381">
        <v>0</v>
      </c>
      <c r="R45" s="168"/>
      <c r="S45" s="166"/>
      <c r="T45" s="164" t="str">
        <f t="shared" si="5"/>
        <v/>
      </c>
      <c r="U45" s="165">
        <f>IF(E45=予算詳細!$L$4,F45*予算詳細!$N$4,IF(E45=予算詳細!$L$5,F45*予算詳細!$N$5,IF(E45=予算詳細!$L$6,F45*予算詳細!$N$6,F45)))</f>
        <v>0</v>
      </c>
    </row>
    <row r="46" spans="1:21" x14ac:dyDescent="0.2">
      <c r="A46" s="166">
        <v>5</v>
      </c>
      <c r="B46" s="266"/>
      <c r="C46" s="267"/>
      <c r="D46" s="268"/>
      <c r="E46" s="166"/>
      <c r="F46" s="378"/>
      <c r="G46" s="167"/>
      <c r="H46" s="303"/>
      <c r="I46" s="167"/>
      <c r="J46" s="303"/>
      <c r="K46" s="167"/>
      <c r="L46" s="273"/>
      <c r="M46" s="166"/>
      <c r="N46" s="273"/>
      <c r="O46" s="379">
        <f t="shared" si="6"/>
        <v>0</v>
      </c>
      <c r="P46" s="380">
        <f t="shared" si="4"/>
        <v>0</v>
      </c>
      <c r="Q46" s="381">
        <v>0</v>
      </c>
      <c r="R46" s="168"/>
      <c r="S46" s="166"/>
      <c r="T46" s="164" t="str">
        <f t="shared" si="5"/>
        <v/>
      </c>
      <c r="U46" s="165">
        <f>IF(E46=予算詳細!$L$4,F46*予算詳細!$N$4,IF(E46=予算詳細!$L$5,F46*予算詳細!$N$5,IF(E46=予算詳細!$L$6,F46*予算詳細!$N$6,F46)))</f>
        <v>0</v>
      </c>
    </row>
    <row r="47" spans="1:21" outlineLevel="1" x14ac:dyDescent="0.2">
      <c r="A47" s="166">
        <v>6</v>
      </c>
      <c r="B47" s="266"/>
      <c r="C47" s="267"/>
      <c r="D47" s="268"/>
      <c r="E47" s="166"/>
      <c r="F47" s="378"/>
      <c r="G47" s="167"/>
      <c r="H47" s="303"/>
      <c r="I47" s="167"/>
      <c r="J47" s="303"/>
      <c r="K47" s="167"/>
      <c r="L47" s="273"/>
      <c r="M47" s="166"/>
      <c r="N47" s="273"/>
      <c r="O47" s="379">
        <f t="shared" si="6"/>
        <v>0</v>
      </c>
      <c r="P47" s="380">
        <f t="shared" si="4"/>
        <v>0</v>
      </c>
      <c r="Q47" s="381">
        <v>0</v>
      </c>
      <c r="R47" s="168"/>
      <c r="S47" s="166"/>
      <c r="T47" s="164" t="str">
        <f t="shared" si="5"/>
        <v/>
      </c>
      <c r="U47" s="165">
        <f>IF(E47=予算詳細!$L$4,F47*予算詳細!$N$4,IF(E47=予算詳細!$L$5,F47*予算詳細!$N$5,IF(E47=予算詳細!$L$6,F47*予算詳細!$N$6,F47)))</f>
        <v>0</v>
      </c>
    </row>
    <row r="48" spans="1:21" outlineLevel="1" x14ac:dyDescent="0.2">
      <c r="A48" s="166">
        <v>7</v>
      </c>
      <c r="B48" s="266"/>
      <c r="C48" s="267"/>
      <c r="D48" s="268"/>
      <c r="E48" s="166"/>
      <c r="F48" s="378"/>
      <c r="G48" s="167"/>
      <c r="H48" s="303"/>
      <c r="I48" s="167"/>
      <c r="J48" s="303"/>
      <c r="K48" s="167"/>
      <c r="L48" s="273"/>
      <c r="M48" s="166"/>
      <c r="N48" s="273"/>
      <c r="O48" s="379">
        <f t="shared" si="6"/>
        <v>0</v>
      </c>
      <c r="P48" s="380">
        <f t="shared" si="4"/>
        <v>0</v>
      </c>
      <c r="Q48" s="381">
        <v>0</v>
      </c>
      <c r="R48" s="168"/>
      <c r="S48" s="166"/>
      <c r="T48" s="164" t="str">
        <f t="shared" si="5"/>
        <v/>
      </c>
      <c r="U48" s="165">
        <f>IF(E48=予算詳細!$L$4,F48*予算詳細!$N$4,IF(E48=予算詳細!$L$5,F48*予算詳細!$N$5,IF(E48=予算詳細!$L$6,F48*予算詳細!$N$6,F48)))</f>
        <v>0</v>
      </c>
    </row>
    <row r="49" spans="1:21" outlineLevel="1" x14ac:dyDescent="0.2">
      <c r="A49" s="166">
        <v>8</v>
      </c>
      <c r="B49" s="266"/>
      <c r="C49" s="267"/>
      <c r="D49" s="268"/>
      <c r="E49" s="166"/>
      <c r="F49" s="378"/>
      <c r="G49" s="167"/>
      <c r="H49" s="303"/>
      <c r="I49" s="167"/>
      <c r="J49" s="303"/>
      <c r="K49" s="167"/>
      <c r="L49" s="273"/>
      <c r="M49" s="166"/>
      <c r="N49" s="273"/>
      <c r="O49" s="379">
        <f t="shared" si="6"/>
        <v>0</v>
      </c>
      <c r="P49" s="380">
        <f t="shared" si="4"/>
        <v>0</v>
      </c>
      <c r="Q49" s="381">
        <v>0</v>
      </c>
      <c r="R49" s="168"/>
      <c r="S49" s="166"/>
      <c r="T49" s="164" t="str">
        <f t="shared" si="5"/>
        <v/>
      </c>
      <c r="U49" s="165">
        <f>IF(E49=予算詳細!$L$4,F49*予算詳細!$N$4,IF(E49=予算詳細!$L$5,F49*予算詳細!$N$5,IF(E49=予算詳細!$L$6,F49*予算詳細!$N$6,F49)))</f>
        <v>0</v>
      </c>
    </row>
    <row r="50" spans="1:21" outlineLevel="1" x14ac:dyDescent="0.2">
      <c r="A50" s="166">
        <v>9</v>
      </c>
      <c r="B50" s="266"/>
      <c r="C50" s="267"/>
      <c r="D50" s="268"/>
      <c r="E50" s="166"/>
      <c r="F50" s="378"/>
      <c r="G50" s="167"/>
      <c r="H50" s="303"/>
      <c r="I50" s="167"/>
      <c r="J50" s="303"/>
      <c r="K50" s="167"/>
      <c r="L50" s="273"/>
      <c r="M50" s="166"/>
      <c r="N50" s="273"/>
      <c r="O50" s="379">
        <f t="shared" si="6"/>
        <v>0</v>
      </c>
      <c r="P50" s="380">
        <f t="shared" si="4"/>
        <v>0</v>
      </c>
      <c r="Q50" s="381">
        <v>0</v>
      </c>
      <c r="R50" s="168"/>
      <c r="S50" s="166"/>
      <c r="T50" s="164" t="str">
        <f t="shared" si="5"/>
        <v/>
      </c>
      <c r="U50" s="165">
        <f>IF(E50=予算詳細!$L$4,F50*予算詳細!$N$4,IF(E50=予算詳細!$L$5,F50*予算詳細!$N$5,IF(E50=予算詳細!$L$6,F50*予算詳細!$N$6,F50)))</f>
        <v>0</v>
      </c>
    </row>
    <row r="51" spans="1:21" outlineLevel="1" x14ac:dyDescent="0.2">
      <c r="A51" s="166">
        <v>10</v>
      </c>
      <c r="B51" s="266"/>
      <c r="C51" s="267"/>
      <c r="D51" s="268"/>
      <c r="E51" s="166"/>
      <c r="F51" s="378"/>
      <c r="G51" s="167"/>
      <c r="H51" s="303"/>
      <c r="I51" s="167"/>
      <c r="J51" s="303"/>
      <c r="K51" s="167"/>
      <c r="L51" s="273"/>
      <c r="M51" s="166"/>
      <c r="N51" s="273"/>
      <c r="O51" s="379">
        <f t="shared" si="6"/>
        <v>0</v>
      </c>
      <c r="P51" s="380">
        <f t="shared" si="4"/>
        <v>0</v>
      </c>
      <c r="Q51" s="381">
        <v>0</v>
      </c>
      <c r="R51" s="168"/>
      <c r="S51" s="166"/>
      <c r="T51" s="164" t="str">
        <f t="shared" si="5"/>
        <v/>
      </c>
      <c r="U51" s="165">
        <f>IF(E51=予算詳細!$L$4,F51*予算詳細!$N$4,IF(E51=予算詳細!$L$5,F51*予算詳細!$N$5,IF(E51=予算詳細!$L$6,F51*予算詳細!$N$6,F51)))</f>
        <v>0</v>
      </c>
    </row>
    <row r="52" spans="1:21" outlineLevel="1" x14ac:dyDescent="0.2">
      <c r="A52" s="166">
        <v>11</v>
      </c>
      <c r="B52" s="266"/>
      <c r="C52" s="267"/>
      <c r="D52" s="268"/>
      <c r="E52" s="166"/>
      <c r="F52" s="378"/>
      <c r="G52" s="167"/>
      <c r="H52" s="303"/>
      <c r="I52" s="167"/>
      <c r="J52" s="303"/>
      <c r="K52" s="167"/>
      <c r="L52" s="273"/>
      <c r="M52" s="166"/>
      <c r="N52" s="273"/>
      <c r="O52" s="379">
        <f t="shared" si="6"/>
        <v>0</v>
      </c>
      <c r="P52" s="380">
        <f t="shared" si="4"/>
        <v>0</v>
      </c>
      <c r="Q52" s="381">
        <v>0</v>
      </c>
      <c r="R52" s="168"/>
      <c r="S52" s="166"/>
      <c r="T52" s="164" t="str">
        <f t="shared" si="5"/>
        <v/>
      </c>
      <c r="U52" s="165">
        <f>IF(E52=予算詳細!$L$4,F52*予算詳細!$N$4,IF(E52=予算詳細!$L$5,F52*予算詳細!$N$5,IF(E52=予算詳細!$L$6,F52*予算詳細!$N$6,F52)))</f>
        <v>0</v>
      </c>
    </row>
    <row r="53" spans="1:21" outlineLevel="1" x14ac:dyDescent="0.2">
      <c r="A53" s="166">
        <v>12</v>
      </c>
      <c r="B53" s="266"/>
      <c r="C53" s="267"/>
      <c r="D53" s="268"/>
      <c r="E53" s="166"/>
      <c r="F53" s="378"/>
      <c r="G53" s="167"/>
      <c r="H53" s="303"/>
      <c r="I53" s="167"/>
      <c r="J53" s="303"/>
      <c r="K53" s="167"/>
      <c r="L53" s="273"/>
      <c r="M53" s="166"/>
      <c r="N53" s="273"/>
      <c r="O53" s="379">
        <f t="shared" si="6"/>
        <v>0</v>
      </c>
      <c r="P53" s="380">
        <f t="shared" si="4"/>
        <v>0</v>
      </c>
      <c r="Q53" s="381">
        <v>0</v>
      </c>
      <c r="R53" s="168"/>
      <c r="S53" s="166"/>
      <c r="T53" s="164" t="str">
        <f t="shared" si="5"/>
        <v/>
      </c>
      <c r="U53" s="165">
        <f>IF(E53=予算詳細!$L$4,F53*予算詳細!$N$4,IF(E53=予算詳細!$L$5,F53*予算詳細!$N$5,IF(E53=予算詳細!$L$6,F53*予算詳細!$N$6,F53)))</f>
        <v>0</v>
      </c>
    </row>
    <row r="54" spans="1:21" outlineLevel="1" x14ac:dyDescent="0.2">
      <c r="A54" s="166">
        <v>13</v>
      </c>
      <c r="B54" s="266"/>
      <c r="C54" s="267"/>
      <c r="D54" s="268"/>
      <c r="E54" s="166"/>
      <c r="F54" s="378"/>
      <c r="G54" s="167"/>
      <c r="H54" s="303"/>
      <c r="I54" s="167"/>
      <c r="J54" s="303"/>
      <c r="K54" s="167"/>
      <c r="L54" s="273"/>
      <c r="M54" s="166"/>
      <c r="N54" s="273"/>
      <c r="O54" s="379">
        <f t="shared" si="6"/>
        <v>0</v>
      </c>
      <c r="P54" s="380">
        <f t="shared" si="4"/>
        <v>0</v>
      </c>
      <c r="Q54" s="381">
        <v>0</v>
      </c>
      <c r="R54" s="168"/>
      <c r="S54" s="166"/>
      <c r="T54" s="164" t="str">
        <f t="shared" si="5"/>
        <v/>
      </c>
      <c r="U54" s="165">
        <f>IF(E54=予算詳細!$L$4,F54*予算詳細!$N$4,IF(E54=予算詳細!$L$5,F54*予算詳細!$N$5,IF(E54=予算詳細!$L$6,F54*予算詳細!$N$6,F54)))</f>
        <v>0</v>
      </c>
    </row>
    <row r="55" spans="1:21" outlineLevel="1" x14ac:dyDescent="0.2">
      <c r="A55" s="166">
        <v>14</v>
      </c>
      <c r="B55" s="266"/>
      <c r="C55" s="267"/>
      <c r="D55" s="268"/>
      <c r="E55" s="166"/>
      <c r="F55" s="378"/>
      <c r="G55" s="167"/>
      <c r="H55" s="303"/>
      <c r="I55" s="167"/>
      <c r="J55" s="303"/>
      <c r="K55" s="167"/>
      <c r="L55" s="273"/>
      <c r="M55" s="166"/>
      <c r="N55" s="273"/>
      <c r="O55" s="379">
        <f t="shared" si="6"/>
        <v>0</v>
      </c>
      <c r="P55" s="380">
        <f t="shared" si="4"/>
        <v>0</v>
      </c>
      <c r="Q55" s="381">
        <v>0</v>
      </c>
      <c r="R55" s="168"/>
      <c r="S55" s="166"/>
      <c r="T55" s="164" t="str">
        <f t="shared" si="5"/>
        <v/>
      </c>
      <c r="U55" s="165">
        <f>IF(E55=予算詳細!$L$4,F55*予算詳細!$N$4,IF(E55=予算詳細!$L$5,F55*予算詳細!$N$5,IF(E55=予算詳細!$L$6,F55*予算詳細!$N$6,F55)))</f>
        <v>0</v>
      </c>
    </row>
    <row r="56" spans="1:21" outlineLevel="1" x14ac:dyDescent="0.2">
      <c r="A56" s="166">
        <v>15</v>
      </c>
      <c r="B56" s="266"/>
      <c r="C56" s="267"/>
      <c r="D56" s="268"/>
      <c r="E56" s="166"/>
      <c r="F56" s="378"/>
      <c r="G56" s="167"/>
      <c r="H56" s="303"/>
      <c r="I56" s="167"/>
      <c r="J56" s="303"/>
      <c r="K56" s="167"/>
      <c r="L56" s="273"/>
      <c r="M56" s="166"/>
      <c r="N56" s="273"/>
      <c r="O56" s="379">
        <f t="shared" si="6"/>
        <v>0</v>
      </c>
      <c r="P56" s="380">
        <f t="shared" si="4"/>
        <v>0</v>
      </c>
      <c r="Q56" s="381">
        <v>0</v>
      </c>
      <c r="R56" s="168"/>
      <c r="S56" s="166"/>
      <c r="T56" s="164" t="str">
        <f t="shared" si="5"/>
        <v/>
      </c>
      <c r="U56" s="165">
        <f>IF(E56=予算詳細!$L$4,F56*予算詳細!$N$4,IF(E56=予算詳細!$L$5,F56*予算詳細!$N$5,IF(E56=予算詳細!$L$6,F56*予算詳細!$N$6,F56)))</f>
        <v>0</v>
      </c>
    </row>
    <row r="57" spans="1:21" outlineLevel="1" x14ac:dyDescent="0.2">
      <c r="A57" s="166">
        <v>16</v>
      </c>
      <c r="B57" s="266"/>
      <c r="C57" s="267"/>
      <c r="D57" s="268"/>
      <c r="E57" s="166"/>
      <c r="F57" s="378"/>
      <c r="G57" s="167"/>
      <c r="H57" s="303"/>
      <c r="I57" s="167"/>
      <c r="J57" s="303"/>
      <c r="K57" s="167"/>
      <c r="L57" s="273"/>
      <c r="M57" s="166"/>
      <c r="N57" s="273"/>
      <c r="O57" s="379">
        <f t="shared" si="6"/>
        <v>0</v>
      </c>
      <c r="P57" s="380">
        <f t="shared" si="4"/>
        <v>0</v>
      </c>
      <c r="Q57" s="381">
        <v>0</v>
      </c>
      <c r="R57" s="168"/>
      <c r="S57" s="166"/>
      <c r="T57" s="164" t="str">
        <f t="shared" si="5"/>
        <v/>
      </c>
      <c r="U57" s="165">
        <f>IF(E57=予算詳細!$L$4,F57*予算詳細!$N$4,IF(E57=予算詳細!$L$5,F57*予算詳細!$N$5,IF(E57=予算詳細!$L$6,F57*予算詳細!$N$6,F57)))</f>
        <v>0</v>
      </c>
    </row>
    <row r="58" spans="1:21" outlineLevel="1" x14ac:dyDescent="0.2">
      <c r="A58" s="166">
        <v>17</v>
      </c>
      <c r="B58" s="266"/>
      <c r="C58" s="267"/>
      <c r="D58" s="268"/>
      <c r="E58" s="166"/>
      <c r="F58" s="378"/>
      <c r="G58" s="167"/>
      <c r="H58" s="303"/>
      <c r="I58" s="167"/>
      <c r="J58" s="303"/>
      <c r="K58" s="167"/>
      <c r="L58" s="273"/>
      <c r="M58" s="166"/>
      <c r="N58" s="273"/>
      <c r="O58" s="379">
        <f t="shared" si="6"/>
        <v>0</v>
      </c>
      <c r="P58" s="380">
        <f t="shared" si="4"/>
        <v>0</v>
      </c>
      <c r="Q58" s="381">
        <v>0</v>
      </c>
      <c r="R58" s="168"/>
      <c r="S58" s="166"/>
      <c r="T58" s="164" t="str">
        <f t="shared" si="5"/>
        <v/>
      </c>
      <c r="U58" s="165">
        <f>IF(E58=予算詳細!$L$4,F58*予算詳細!$N$4,IF(E58=予算詳細!$L$5,F58*予算詳細!$N$5,IF(E58=予算詳細!$L$6,F58*予算詳細!$N$6,F58)))</f>
        <v>0</v>
      </c>
    </row>
    <row r="59" spans="1:21" outlineLevel="1" x14ac:dyDescent="0.2">
      <c r="A59" s="166">
        <v>18</v>
      </c>
      <c r="B59" s="266"/>
      <c r="C59" s="267"/>
      <c r="D59" s="268"/>
      <c r="E59" s="166"/>
      <c r="F59" s="378"/>
      <c r="G59" s="167"/>
      <c r="H59" s="303"/>
      <c r="I59" s="167"/>
      <c r="J59" s="303"/>
      <c r="K59" s="167"/>
      <c r="L59" s="273"/>
      <c r="M59" s="166"/>
      <c r="N59" s="273"/>
      <c r="O59" s="379">
        <f t="shared" si="6"/>
        <v>0</v>
      </c>
      <c r="P59" s="380">
        <f t="shared" si="4"/>
        <v>0</v>
      </c>
      <c r="Q59" s="381">
        <v>0</v>
      </c>
      <c r="R59" s="168"/>
      <c r="S59" s="166"/>
      <c r="T59" s="164" t="str">
        <f t="shared" si="5"/>
        <v/>
      </c>
      <c r="U59" s="165">
        <f>IF(E59=予算詳細!$L$4,F59*予算詳細!$N$4,IF(E59=予算詳細!$L$5,F59*予算詳細!$N$5,IF(E59=予算詳細!$L$6,F59*予算詳細!$N$6,F59)))</f>
        <v>0</v>
      </c>
    </row>
    <row r="60" spans="1:21" outlineLevel="1" x14ac:dyDescent="0.2">
      <c r="A60" s="166">
        <v>19</v>
      </c>
      <c r="B60" s="266"/>
      <c r="C60" s="267"/>
      <c r="D60" s="268"/>
      <c r="E60" s="166"/>
      <c r="F60" s="378"/>
      <c r="G60" s="167"/>
      <c r="H60" s="303"/>
      <c r="I60" s="167"/>
      <c r="J60" s="303"/>
      <c r="K60" s="167"/>
      <c r="L60" s="273"/>
      <c r="M60" s="166"/>
      <c r="N60" s="273"/>
      <c r="O60" s="379">
        <f t="shared" si="6"/>
        <v>0</v>
      </c>
      <c r="P60" s="380">
        <f t="shared" si="4"/>
        <v>0</v>
      </c>
      <c r="Q60" s="381">
        <v>0</v>
      </c>
      <c r="R60" s="168"/>
      <c r="S60" s="166"/>
      <c r="T60" s="164" t="str">
        <f t="shared" si="5"/>
        <v/>
      </c>
      <c r="U60" s="165">
        <f>IF(E60=予算詳細!$L$4,F60*予算詳細!$N$4,IF(E60=予算詳細!$L$5,F60*予算詳細!$N$5,IF(E60=予算詳細!$L$6,F60*予算詳細!$N$6,F60)))</f>
        <v>0</v>
      </c>
    </row>
    <row r="61" spans="1:21" ht="13.5" outlineLevel="1" thickBot="1" x14ac:dyDescent="0.25">
      <c r="A61" s="166">
        <v>20</v>
      </c>
      <c r="B61" s="266"/>
      <c r="C61" s="267"/>
      <c r="D61" s="268"/>
      <c r="E61" s="166"/>
      <c r="F61" s="378"/>
      <c r="G61" s="167"/>
      <c r="H61" s="303"/>
      <c r="I61" s="167"/>
      <c r="J61" s="303"/>
      <c r="K61" s="443"/>
      <c r="L61" s="273"/>
      <c r="M61" s="166"/>
      <c r="N61" s="273"/>
      <c r="O61" s="379">
        <f t="shared" si="6"/>
        <v>0</v>
      </c>
      <c r="P61" s="380">
        <f t="shared" si="4"/>
        <v>0</v>
      </c>
      <c r="Q61" s="381">
        <v>0</v>
      </c>
      <c r="R61" s="168"/>
      <c r="S61" s="166"/>
      <c r="T61" s="164" t="str">
        <f t="shared" si="5"/>
        <v/>
      </c>
      <c r="U61" s="165">
        <f>IF(E61=予算詳細!$L$4,F61*予算詳細!$N$4,IF(E61=予算詳細!$L$5,F61*予算詳細!$N$5,IF(E61=予算詳細!$L$6,F61*予算詳細!$N$6,F61)))</f>
        <v>0</v>
      </c>
    </row>
    <row r="62" spans="1:21" x14ac:dyDescent="0.2">
      <c r="K62" s="442" t="str">
        <f>予算詳細!$L$4</f>
        <v>USD</v>
      </c>
      <c r="L62" s="304"/>
      <c r="M62" s="141"/>
      <c r="N62" s="307"/>
      <c r="O62" s="382">
        <f>SUMIF($E$42:$E$61,$K62,O$42:O$61)</f>
        <v>0</v>
      </c>
      <c r="P62" s="382">
        <f t="shared" ref="P62:Q62" si="7">SUMIF($E$42:$E$61,$K62,P$42:P$61)</f>
        <v>0</v>
      </c>
      <c r="Q62" s="383">
        <f t="shared" si="7"/>
        <v>0</v>
      </c>
    </row>
    <row r="63" spans="1:21" x14ac:dyDescent="0.2">
      <c r="K63" s="142" t="str">
        <f>予算詳細!$L$5</f>
        <v>MMK</v>
      </c>
      <c r="L63" s="305"/>
      <c r="M63" s="143"/>
      <c r="N63" s="308"/>
      <c r="O63" s="384">
        <f t="shared" ref="O63:Q65" si="8">SUMIF($E$42:$E$61,$K63,O$42:O$61)</f>
        <v>0</v>
      </c>
      <c r="P63" s="384">
        <f t="shared" si="8"/>
        <v>0</v>
      </c>
      <c r="Q63" s="385">
        <f t="shared" si="8"/>
        <v>0</v>
      </c>
    </row>
    <row r="64" spans="1:21" x14ac:dyDescent="0.2">
      <c r="K64" s="142" t="str">
        <f>予算詳細!$L$6</f>
        <v>THB</v>
      </c>
      <c r="L64" s="305"/>
      <c r="M64" s="143"/>
      <c r="N64" s="308"/>
      <c r="O64" s="384">
        <f t="shared" si="8"/>
        <v>0</v>
      </c>
      <c r="P64" s="384">
        <f t="shared" si="8"/>
        <v>0</v>
      </c>
      <c r="Q64" s="385">
        <f t="shared" si="8"/>
        <v>0</v>
      </c>
    </row>
    <row r="65" spans="11:17" ht="13.5" thickBot="1" x14ac:dyDescent="0.25">
      <c r="K65" s="144" t="str">
        <f>予算詳細!$L$7</f>
        <v>日本円</v>
      </c>
      <c r="L65" s="306"/>
      <c r="M65" s="145"/>
      <c r="N65" s="309"/>
      <c r="O65" s="386">
        <f t="shared" si="8"/>
        <v>140000</v>
      </c>
      <c r="P65" s="386">
        <f t="shared" si="8"/>
        <v>140000</v>
      </c>
      <c r="Q65" s="387">
        <f t="shared" si="8"/>
        <v>0</v>
      </c>
    </row>
  </sheetData>
  <sheetProtection selectLockedCells="1"/>
  <mergeCells count="2">
    <mergeCell ref="B4:D4"/>
    <mergeCell ref="B41:D41"/>
  </mergeCells>
  <phoneticPr fontId="8"/>
  <dataValidations count="1">
    <dataValidation type="list" allowBlank="1" showInputMessage="1" showErrorMessage="1" sqref="E39">
      <formula1>$R$2:$R$3</formula1>
    </dataValidation>
  </dataValidations>
  <pageMargins left="0.7" right="0.7" top="0.75" bottom="0.75" header="0.3" footer="0.3"/>
  <pageSetup paperSize="9" scale="91" fitToHeight="0" orientation="landscape" r:id="rId1"/>
  <rowBreaks count="1" manualBreakCount="1">
    <brk id="39" max="16383" man="1"/>
  </row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予算詳細!$L$4:$L$7</xm:f>
          </x14:formula1>
          <xm:sqref>E42:E61 E5:E34</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56"/>
  <sheetViews>
    <sheetView zoomScaleNormal="100" workbookViewId="0"/>
  </sheetViews>
  <sheetFormatPr defaultColWidth="8.90625" defaultRowHeight="13" outlineLevelRow="1" outlineLevelCol="1" x14ac:dyDescent="0.2"/>
  <cols>
    <col min="1" max="3" width="5.08984375" customWidth="1"/>
    <col min="4" max="4" width="15.08984375" customWidth="1"/>
    <col min="6" max="6" width="11" style="376" bestFit="1" customWidth="1"/>
    <col min="7" max="7" width="5.08984375" bestFit="1" customWidth="1"/>
    <col min="8" max="8" width="5.453125" style="10" customWidth="1"/>
    <col min="9" max="9" width="8.36328125" customWidth="1" outlineLevel="1"/>
    <col min="10" max="10" width="4.453125" style="10" customWidth="1" outlineLevel="1"/>
    <col min="11" max="11" width="5.08984375" bestFit="1" customWidth="1" outlineLevel="1"/>
    <col min="12" max="12" width="5.36328125" style="10" customWidth="1" outlineLevel="1"/>
    <col min="13" max="13" width="5.36328125" customWidth="1" outlineLevel="1"/>
    <col min="14" max="14" width="5.36328125" style="10" customWidth="1" outlineLevel="1"/>
    <col min="15" max="16" width="11" style="376" bestFit="1" customWidth="1"/>
    <col min="17" max="17" width="9.08984375" style="376" bestFit="1" customWidth="1"/>
    <col min="18" max="18" width="14.6328125" customWidth="1"/>
    <col min="19" max="19" width="11.90625" bestFit="1" customWidth="1"/>
    <col min="20" max="20" width="11.90625" customWidth="1"/>
    <col min="21" max="21" width="11.08984375" bestFit="1" customWidth="1"/>
  </cols>
  <sheetData>
    <row r="1" spans="1:21" x14ac:dyDescent="0.2">
      <c r="B1" s="252"/>
      <c r="C1" s="43" t="s">
        <v>296</v>
      </c>
    </row>
    <row r="2" spans="1:21" x14ac:dyDescent="0.2">
      <c r="A2" s="169" t="s">
        <v>449</v>
      </c>
    </row>
    <row r="3" spans="1:21" x14ac:dyDescent="0.2">
      <c r="D3" t="s">
        <v>450</v>
      </c>
    </row>
    <row r="4" spans="1:21" s="10" customFormat="1" ht="13.5" thickBot="1" x14ac:dyDescent="0.25">
      <c r="A4" s="146" t="s">
        <v>263</v>
      </c>
      <c r="B4" s="540" t="s">
        <v>264</v>
      </c>
      <c r="C4" s="541"/>
      <c r="D4" s="542"/>
      <c r="E4" s="146" t="s">
        <v>265</v>
      </c>
      <c r="F4" s="377" t="s">
        <v>266</v>
      </c>
      <c r="G4" s="146" t="s">
        <v>267</v>
      </c>
      <c r="H4" s="146" t="s">
        <v>268</v>
      </c>
      <c r="I4" s="146" t="s">
        <v>267</v>
      </c>
      <c r="J4" s="146" t="s">
        <v>268</v>
      </c>
      <c r="K4" s="146" t="s">
        <v>267</v>
      </c>
      <c r="L4" s="146" t="s">
        <v>268</v>
      </c>
      <c r="M4" s="146" t="s">
        <v>267</v>
      </c>
      <c r="N4" s="146" t="s">
        <v>268</v>
      </c>
      <c r="O4" s="377" t="s">
        <v>273</v>
      </c>
      <c r="P4" s="377" t="s">
        <v>271</v>
      </c>
      <c r="Q4" s="377" t="s">
        <v>272</v>
      </c>
      <c r="R4" s="146" t="s">
        <v>269</v>
      </c>
      <c r="S4" s="146" t="s">
        <v>335</v>
      </c>
      <c r="T4" s="163" t="s">
        <v>333</v>
      </c>
      <c r="U4" s="163" t="s">
        <v>274</v>
      </c>
    </row>
    <row r="5" spans="1:21" ht="13.5" thickTop="1" x14ac:dyDescent="0.2">
      <c r="A5" s="166">
        <v>1</v>
      </c>
      <c r="B5" s="310"/>
      <c r="C5" s="311"/>
      <c r="D5" s="312"/>
      <c r="E5" s="166" t="s">
        <v>6</v>
      </c>
      <c r="F5" s="378">
        <v>1000</v>
      </c>
      <c r="G5" s="167">
        <v>5</v>
      </c>
      <c r="H5" s="303" t="s">
        <v>325</v>
      </c>
      <c r="I5" s="167">
        <v>1</v>
      </c>
      <c r="J5" s="303" t="s">
        <v>326</v>
      </c>
      <c r="K5" s="167"/>
      <c r="L5" s="273"/>
      <c r="M5" s="166"/>
      <c r="N5" s="273"/>
      <c r="O5" s="379">
        <f>ROUNDDOWN(PRODUCT(F5,G5,I5,K5,M5),2)</f>
        <v>5000</v>
      </c>
      <c r="P5" s="380">
        <f t="shared" ref="P5:P24" si="0">O5-Q5</f>
        <v>5000</v>
      </c>
      <c r="Q5" s="381">
        <v>0</v>
      </c>
      <c r="R5" s="168"/>
      <c r="S5" s="166"/>
      <c r="T5" s="164" t="str">
        <f>IF(U5&gt;49999,"3者見積必要","")</f>
        <v>3者見積必要</v>
      </c>
      <c r="U5" s="165">
        <f>IF(E5=予算詳細!$L$4,F5*予算詳細!$N$4,IF(E5=予算詳細!$L$5,F5*予算詳細!$N$5,IF(E5=予算詳細!$L$6,F5*予算詳細!$N$6,F5)))</f>
        <v>110000</v>
      </c>
    </row>
    <row r="6" spans="1:21" x14ac:dyDescent="0.2">
      <c r="A6" s="166">
        <v>2</v>
      </c>
      <c r="B6" s="266"/>
      <c r="C6" s="267"/>
      <c r="D6" s="268"/>
      <c r="E6" s="166" t="s">
        <v>3</v>
      </c>
      <c r="F6" s="378">
        <v>10000</v>
      </c>
      <c r="G6" s="167">
        <v>5</v>
      </c>
      <c r="H6" s="303" t="s">
        <v>325</v>
      </c>
      <c r="I6" s="167">
        <v>1</v>
      </c>
      <c r="J6" s="303" t="s">
        <v>326</v>
      </c>
      <c r="K6" s="167"/>
      <c r="L6" s="273"/>
      <c r="M6" s="166"/>
      <c r="N6" s="273"/>
      <c r="O6" s="379">
        <f t="shared" ref="O6:O24" si="1">ROUNDDOWN(PRODUCT(F6,G6,I6,K6,M6),2)</f>
        <v>50000</v>
      </c>
      <c r="P6" s="380">
        <f t="shared" si="0"/>
        <v>50000</v>
      </c>
      <c r="Q6" s="381">
        <v>0</v>
      </c>
      <c r="R6" s="168"/>
      <c r="S6" s="166"/>
      <c r="T6" s="164" t="str">
        <f t="shared" ref="T6:T24" si="2">IF(U6&gt;49999,"3者見積必要","")</f>
        <v/>
      </c>
      <c r="U6" s="165">
        <f>IF(E6=予算詳細!$L$4,F6*予算詳細!$N$4,IF(E6=予算詳細!$L$5,F6*予算詳細!$N$5,IF(E6=予算詳細!$L$6,F6*予算詳細!$N$6,F6)))</f>
        <v>10000</v>
      </c>
    </row>
    <row r="7" spans="1:21" x14ac:dyDescent="0.2">
      <c r="A7" s="166">
        <v>3</v>
      </c>
      <c r="B7" s="266"/>
      <c r="C7" s="267"/>
      <c r="D7" s="268"/>
      <c r="E7" s="166" t="s">
        <v>3</v>
      </c>
      <c r="F7" s="378">
        <v>2500</v>
      </c>
      <c r="G7" s="167">
        <v>5</v>
      </c>
      <c r="H7" s="303" t="s">
        <v>325</v>
      </c>
      <c r="I7" s="167">
        <v>1</v>
      </c>
      <c r="J7" s="303" t="s">
        <v>326</v>
      </c>
      <c r="K7" s="167">
        <v>7</v>
      </c>
      <c r="L7" s="273" t="s">
        <v>328</v>
      </c>
      <c r="M7" s="166"/>
      <c r="N7" s="273"/>
      <c r="O7" s="379">
        <f t="shared" si="1"/>
        <v>87500</v>
      </c>
      <c r="P7" s="380">
        <f t="shared" si="0"/>
        <v>87500</v>
      </c>
      <c r="Q7" s="381">
        <v>0</v>
      </c>
      <c r="R7" s="168"/>
      <c r="S7" s="166"/>
      <c r="T7" s="164" t="str">
        <f t="shared" si="2"/>
        <v/>
      </c>
      <c r="U7" s="165">
        <f>IF(E7=予算詳細!$L$4,F7*予算詳細!$N$4,IF(E7=予算詳細!$L$5,F7*予算詳細!$N$5,IF(E7=予算詳細!$L$6,F7*予算詳細!$N$6,F7)))</f>
        <v>2500</v>
      </c>
    </row>
    <row r="8" spans="1:21" x14ac:dyDescent="0.2">
      <c r="A8" s="166">
        <v>4</v>
      </c>
      <c r="B8" s="266"/>
      <c r="C8" s="267"/>
      <c r="D8" s="268"/>
      <c r="E8" s="166" t="s">
        <v>3</v>
      </c>
      <c r="F8" s="378">
        <v>10000</v>
      </c>
      <c r="G8" s="167">
        <v>5</v>
      </c>
      <c r="H8" s="303" t="s">
        <v>325</v>
      </c>
      <c r="I8" s="167">
        <v>1</v>
      </c>
      <c r="J8" s="303" t="s">
        <v>326</v>
      </c>
      <c r="K8" s="167">
        <v>5</v>
      </c>
      <c r="L8" s="273" t="s">
        <v>328</v>
      </c>
      <c r="M8" s="166"/>
      <c r="N8" s="273"/>
      <c r="O8" s="379">
        <f t="shared" si="1"/>
        <v>250000</v>
      </c>
      <c r="P8" s="380">
        <f t="shared" si="0"/>
        <v>250000</v>
      </c>
      <c r="Q8" s="381">
        <v>0</v>
      </c>
      <c r="R8" s="168"/>
      <c r="S8" s="166"/>
      <c r="T8" s="164" t="str">
        <f t="shared" si="2"/>
        <v/>
      </c>
      <c r="U8" s="165">
        <f>IF(E8=予算詳細!$L$4,F8*予算詳細!$N$4,IF(E8=予算詳細!$L$5,F8*予算詳細!$N$5,IF(E8=予算詳細!$L$6,F8*予算詳細!$N$6,F8)))</f>
        <v>10000</v>
      </c>
    </row>
    <row r="9" spans="1:21" x14ac:dyDescent="0.2">
      <c r="A9" s="166">
        <v>5</v>
      </c>
      <c r="B9" s="266"/>
      <c r="C9" s="267"/>
      <c r="D9" s="268"/>
      <c r="E9" s="166"/>
      <c r="F9" s="378"/>
      <c r="G9" s="167"/>
      <c r="H9" s="303"/>
      <c r="I9" s="167"/>
      <c r="J9" s="303"/>
      <c r="K9" s="167"/>
      <c r="L9" s="273"/>
      <c r="M9" s="166"/>
      <c r="N9" s="273"/>
      <c r="O9" s="379">
        <f t="shared" si="1"/>
        <v>0</v>
      </c>
      <c r="P9" s="380">
        <f t="shared" si="0"/>
        <v>0</v>
      </c>
      <c r="Q9" s="381">
        <v>0</v>
      </c>
      <c r="R9" s="168"/>
      <c r="S9" s="166"/>
      <c r="T9" s="164" t="str">
        <f t="shared" si="2"/>
        <v/>
      </c>
      <c r="U9" s="165">
        <f>IF(E9=予算詳細!$L$4,F9*予算詳細!$N$4,IF(E9=予算詳細!$L$5,F9*予算詳細!$N$5,IF(E9=予算詳細!$L$6,F9*予算詳細!$N$6,F9)))</f>
        <v>0</v>
      </c>
    </row>
    <row r="10" spans="1:21" outlineLevel="1" x14ac:dyDescent="0.2">
      <c r="A10" s="166">
        <v>6</v>
      </c>
      <c r="B10" s="266"/>
      <c r="C10" s="267"/>
      <c r="D10" s="268"/>
      <c r="E10" s="166"/>
      <c r="F10" s="378"/>
      <c r="G10" s="167"/>
      <c r="H10" s="303"/>
      <c r="I10" s="167"/>
      <c r="J10" s="303"/>
      <c r="K10" s="167"/>
      <c r="L10" s="273"/>
      <c r="M10" s="166"/>
      <c r="N10" s="273"/>
      <c r="O10" s="379">
        <f t="shared" si="1"/>
        <v>0</v>
      </c>
      <c r="P10" s="380">
        <f t="shared" si="0"/>
        <v>0</v>
      </c>
      <c r="Q10" s="381">
        <v>0</v>
      </c>
      <c r="R10" s="168"/>
      <c r="S10" s="166"/>
      <c r="T10" s="164" t="str">
        <f t="shared" si="2"/>
        <v/>
      </c>
      <c r="U10" s="165">
        <f>IF(E10=予算詳細!$L$4,F10*予算詳細!$N$4,IF(E10=予算詳細!$L$5,F10*予算詳細!$N$5,IF(E10=予算詳細!$L$6,F10*予算詳細!$N$6,F10)))</f>
        <v>0</v>
      </c>
    </row>
    <row r="11" spans="1:21" outlineLevel="1" x14ac:dyDescent="0.2">
      <c r="A11" s="166">
        <v>7</v>
      </c>
      <c r="B11" s="266"/>
      <c r="C11" s="267"/>
      <c r="D11" s="268"/>
      <c r="E11" s="166"/>
      <c r="F11" s="378"/>
      <c r="G11" s="167"/>
      <c r="H11" s="303"/>
      <c r="I11" s="167"/>
      <c r="J11" s="303"/>
      <c r="K11" s="167"/>
      <c r="L11" s="273"/>
      <c r="M11" s="166"/>
      <c r="N11" s="273"/>
      <c r="O11" s="379">
        <f t="shared" si="1"/>
        <v>0</v>
      </c>
      <c r="P11" s="380">
        <f t="shared" si="0"/>
        <v>0</v>
      </c>
      <c r="Q11" s="381">
        <v>0</v>
      </c>
      <c r="R11" s="168"/>
      <c r="S11" s="166"/>
      <c r="T11" s="164" t="str">
        <f t="shared" si="2"/>
        <v/>
      </c>
      <c r="U11" s="165">
        <f>IF(E11=予算詳細!$L$4,F11*予算詳細!$N$4,IF(E11=予算詳細!$L$5,F11*予算詳細!$N$5,IF(E11=予算詳細!$L$6,F11*予算詳細!$N$6,F11)))</f>
        <v>0</v>
      </c>
    </row>
    <row r="12" spans="1:21" outlineLevel="1" x14ac:dyDescent="0.2">
      <c r="A12" s="166">
        <v>8</v>
      </c>
      <c r="B12" s="266"/>
      <c r="C12" s="267"/>
      <c r="D12" s="268"/>
      <c r="E12" s="166"/>
      <c r="F12" s="378"/>
      <c r="G12" s="167"/>
      <c r="H12" s="303"/>
      <c r="I12" s="167"/>
      <c r="J12" s="303"/>
      <c r="K12" s="167"/>
      <c r="L12" s="273"/>
      <c r="M12" s="166"/>
      <c r="N12" s="273"/>
      <c r="O12" s="379">
        <f t="shared" si="1"/>
        <v>0</v>
      </c>
      <c r="P12" s="380">
        <f t="shared" si="0"/>
        <v>0</v>
      </c>
      <c r="Q12" s="381">
        <v>0</v>
      </c>
      <c r="R12" s="168"/>
      <c r="S12" s="166"/>
      <c r="T12" s="164" t="str">
        <f t="shared" si="2"/>
        <v/>
      </c>
      <c r="U12" s="165">
        <f>IF(E12=予算詳細!$L$4,F12*予算詳細!$N$4,IF(E12=予算詳細!$L$5,F12*予算詳細!$N$5,IF(E12=予算詳細!$L$6,F12*予算詳細!$N$6,F12)))</f>
        <v>0</v>
      </c>
    </row>
    <row r="13" spans="1:21" outlineLevel="1" x14ac:dyDescent="0.2">
      <c r="A13" s="166">
        <v>9</v>
      </c>
      <c r="B13" s="266"/>
      <c r="C13" s="267"/>
      <c r="D13" s="268"/>
      <c r="E13" s="166"/>
      <c r="F13" s="378"/>
      <c r="G13" s="167"/>
      <c r="H13" s="303"/>
      <c r="I13" s="167"/>
      <c r="J13" s="303"/>
      <c r="K13" s="167"/>
      <c r="L13" s="273"/>
      <c r="M13" s="166"/>
      <c r="N13" s="273"/>
      <c r="O13" s="379">
        <f t="shared" si="1"/>
        <v>0</v>
      </c>
      <c r="P13" s="380">
        <f t="shared" si="0"/>
        <v>0</v>
      </c>
      <c r="Q13" s="381">
        <v>0</v>
      </c>
      <c r="R13" s="168"/>
      <c r="S13" s="166"/>
      <c r="T13" s="164" t="str">
        <f t="shared" si="2"/>
        <v/>
      </c>
      <c r="U13" s="165">
        <f>IF(E13=予算詳細!$L$4,F13*予算詳細!$N$4,IF(E13=予算詳細!$L$5,F13*予算詳細!$N$5,IF(E13=予算詳細!$L$6,F13*予算詳細!$N$6,F13)))</f>
        <v>0</v>
      </c>
    </row>
    <row r="14" spans="1:21" outlineLevel="1" x14ac:dyDescent="0.2">
      <c r="A14" s="166">
        <v>10</v>
      </c>
      <c r="B14" s="266"/>
      <c r="C14" s="267"/>
      <c r="D14" s="268"/>
      <c r="E14" s="166"/>
      <c r="F14" s="378"/>
      <c r="G14" s="167"/>
      <c r="H14" s="303"/>
      <c r="I14" s="167"/>
      <c r="J14" s="303"/>
      <c r="K14" s="167"/>
      <c r="L14" s="273"/>
      <c r="M14" s="166"/>
      <c r="N14" s="273"/>
      <c r="O14" s="379">
        <f t="shared" si="1"/>
        <v>0</v>
      </c>
      <c r="P14" s="380">
        <f t="shared" si="0"/>
        <v>0</v>
      </c>
      <c r="Q14" s="381">
        <v>0</v>
      </c>
      <c r="R14" s="168"/>
      <c r="S14" s="166"/>
      <c r="T14" s="164" t="str">
        <f t="shared" si="2"/>
        <v/>
      </c>
      <c r="U14" s="165">
        <f>IF(E14=予算詳細!$L$4,F14*予算詳細!$N$4,IF(E14=予算詳細!$L$5,F14*予算詳細!$N$5,IF(E14=予算詳細!$L$6,F14*予算詳細!$N$6,F14)))</f>
        <v>0</v>
      </c>
    </row>
    <row r="15" spans="1:21" outlineLevel="1" x14ac:dyDescent="0.2">
      <c r="A15" s="166">
        <v>11</v>
      </c>
      <c r="B15" s="266"/>
      <c r="C15" s="267"/>
      <c r="D15" s="268"/>
      <c r="E15" s="166"/>
      <c r="F15" s="378"/>
      <c r="G15" s="167"/>
      <c r="H15" s="303"/>
      <c r="I15" s="167"/>
      <c r="J15" s="303"/>
      <c r="K15" s="167"/>
      <c r="L15" s="273"/>
      <c r="M15" s="166"/>
      <c r="N15" s="273"/>
      <c r="O15" s="379">
        <f t="shared" si="1"/>
        <v>0</v>
      </c>
      <c r="P15" s="380">
        <f t="shared" si="0"/>
        <v>0</v>
      </c>
      <c r="Q15" s="381">
        <v>0</v>
      </c>
      <c r="R15" s="168"/>
      <c r="S15" s="166"/>
      <c r="T15" s="164" t="str">
        <f t="shared" si="2"/>
        <v/>
      </c>
      <c r="U15" s="165">
        <f>IF(E15=予算詳細!$L$4,F15*予算詳細!$N$4,IF(E15=予算詳細!$L$5,F15*予算詳細!$N$5,IF(E15=予算詳細!$L$6,F15*予算詳細!$N$6,F15)))</f>
        <v>0</v>
      </c>
    </row>
    <row r="16" spans="1:21" outlineLevel="1" x14ac:dyDescent="0.2">
      <c r="A16" s="166">
        <v>12</v>
      </c>
      <c r="B16" s="266"/>
      <c r="C16" s="267"/>
      <c r="D16" s="268"/>
      <c r="E16" s="166"/>
      <c r="F16" s="378"/>
      <c r="G16" s="167"/>
      <c r="H16" s="303"/>
      <c r="I16" s="167"/>
      <c r="J16" s="303"/>
      <c r="K16" s="167"/>
      <c r="L16" s="273"/>
      <c r="M16" s="166"/>
      <c r="N16" s="273"/>
      <c r="O16" s="379">
        <f t="shared" si="1"/>
        <v>0</v>
      </c>
      <c r="P16" s="380">
        <f t="shared" si="0"/>
        <v>0</v>
      </c>
      <c r="Q16" s="381">
        <v>0</v>
      </c>
      <c r="R16" s="168"/>
      <c r="S16" s="166"/>
      <c r="T16" s="164" t="str">
        <f t="shared" si="2"/>
        <v/>
      </c>
      <c r="U16" s="165">
        <f>IF(E16=予算詳細!$L$4,F16*予算詳細!$N$4,IF(E16=予算詳細!$L$5,F16*予算詳細!$N$5,IF(E16=予算詳細!$L$6,F16*予算詳細!$N$6,F16)))</f>
        <v>0</v>
      </c>
    </row>
    <row r="17" spans="1:21" outlineLevel="1" x14ac:dyDescent="0.2">
      <c r="A17" s="166">
        <v>13</v>
      </c>
      <c r="B17" s="266"/>
      <c r="C17" s="267"/>
      <c r="D17" s="268"/>
      <c r="E17" s="166"/>
      <c r="F17" s="378"/>
      <c r="G17" s="167"/>
      <c r="H17" s="303"/>
      <c r="I17" s="167"/>
      <c r="J17" s="303"/>
      <c r="K17" s="167"/>
      <c r="L17" s="273"/>
      <c r="M17" s="166"/>
      <c r="N17" s="273"/>
      <c r="O17" s="379">
        <f t="shared" si="1"/>
        <v>0</v>
      </c>
      <c r="P17" s="380">
        <f t="shared" si="0"/>
        <v>0</v>
      </c>
      <c r="Q17" s="381">
        <v>0</v>
      </c>
      <c r="R17" s="168"/>
      <c r="S17" s="166"/>
      <c r="T17" s="164" t="str">
        <f t="shared" si="2"/>
        <v/>
      </c>
      <c r="U17" s="165">
        <f>IF(E17=予算詳細!$L$4,F17*予算詳細!$N$4,IF(E17=予算詳細!$L$5,F17*予算詳細!$N$5,IF(E17=予算詳細!$L$6,F17*予算詳細!$N$6,F17)))</f>
        <v>0</v>
      </c>
    </row>
    <row r="18" spans="1:21" outlineLevel="1" x14ac:dyDescent="0.2">
      <c r="A18" s="166">
        <v>14</v>
      </c>
      <c r="B18" s="266"/>
      <c r="C18" s="267"/>
      <c r="D18" s="268"/>
      <c r="E18" s="166"/>
      <c r="F18" s="378"/>
      <c r="G18" s="167"/>
      <c r="H18" s="303"/>
      <c r="I18" s="167"/>
      <c r="J18" s="303"/>
      <c r="K18" s="167"/>
      <c r="L18" s="273"/>
      <c r="M18" s="166"/>
      <c r="N18" s="273"/>
      <c r="O18" s="379">
        <f t="shared" si="1"/>
        <v>0</v>
      </c>
      <c r="P18" s="380">
        <f t="shared" si="0"/>
        <v>0</v>
      </c>
      <c r="Q18" s="381">
        <v>0</v>
      </c>
      <c r="R18" s="168"/>
      <c r="S18" s="166"/>
      <c r="T18" s="164" t="str">
        <f t="shared" si="2"/>
        <v/>
      </c>
      <c r="U18" s="165">
        <f>IF(E18=予算詳細!$L$4,F18*予算詳細!$N$4,IF(E18=予算詳細!$L$5,F18*予算詳細!$N$5,IF(E18=予算詳細!$L$6,F18*予算詳細!$N$6,F18)))</f>
        <v>0</v>
      </c>
    </row>
    <row r="19" spans="1:21" outlineLevel="1" x14ac:dyDescent="0.2">
      <c r="A19" s="166">
        <v>15</v>
      </c>
      <c r="B19" s="266"/>
      <c r="C19" s="267"/>
      <c r="D19" s="268"/>
      <c r="E19" s="166"/>
      <c r="F19" s="378"/>
      <c r="G19" s="167"/>
      <c r="H19" s="303"/>
      <c r="I19" s="167"/>
      <c r="J19" s="303"/>
      <c r="K19" s="167"/>
      <c r="L19" s="273"/>
      <c r="M19" s="166"/>
      <c r="N19" s="273"/>
      <c r="O19" s="379">
        <f t="shared" si="1"/>
        <v>0</v>
      </c>
      <c r="P19" s="380">
        <f t="shared" si="0"/>
        <v>0</v>
      </c>
      <c r="Q19" s="381">
        <v>0</v>
      </c>
      <c r="R19" s="168"/>
      <c r="S19" s="166"/>
      <c r="T19" s="164" t="str">
        <f t="shared" si="2"/>
        <v/>
      </c>
      <c r="U19" s="165">
        <f>IF(E19=予算詳細!$L$4,F19*予算詳細!$N$4,IF(E19=予算詳細!$L$5,F19*予算詳細!$N$5,IF(E19=予算詳細!$L$6,F19*予算詳細!$N$6,F19)))</f>
        <v>0</v>
      </c>
    </row>
    <row r="20" spans="1:21" outlineLevel="1" x14ac:dyDescent="0.2">
      <c r="A20" s="166">
        <v>16</v>
      </c>
      <c r="B20" s="266"/>
      <c r="C20" s="267"/>
      <c r="D20" s="268"/>
      <c r="E20" s="166"/>
      <c r="F20" s="378"/>
      <c r="G20" s="167"/>
      <c r="H20" s="303"/>
      <c r="I20" s="167"/>
      <c r="J20" s="303"/>
      <c r="K20" s="167"/>
      <c r="L20" s="273"/>
      <c r="M20" s="166"/>
      <c r="N20" s="273"/>
      <c r="O20" s="379">
        <f t="shared" si="1"/>
        <v>0</v>
      </c>
      <c r="P20" s="380">
        <f t="shared" si="0"/>
        <v>0</v>
      </c>
      <c r="Q20" s="381">
        <v>0</v>
      </c>
      <c r="R20" s="168"/>
      <c r="S20" s="166"/>
      <c r="T20" s="164" t="str">
        <f t="shared" si="2"/>
        <v/>
      </c>
      <c r="U20" s="165">
        <f>IF(E20=予算詳細!$L$4,F20*予算詳細!$N$4,IF(E20=予算詳細!$L$5,F20*予算詳細!$N$5,IF(E20=予算詳細!$L$6,F20*予算詳細!$N$6,F20)))</f>
        <v>0</v>
      </c>
    </row>
    <row r="21" spans="1:21" outlineLevel="1" x14ac:dyDescent="0.2">
      <c r="A21" s="166">
        <v>17</v>
      </c>
      <c r="B21" s="266"/>
      <c r="C21" s="267"/>
      <c r="D21" s="268"/>
      <c r="E21" s="166"/>
      <c r="F21" s="378"/>
      <c r="G21" s="167"/>
      <c r="H21" s="303"/>
      <c r="I21" s="167"/>
      <c r="J21" s="303"/>
      <c r="K21" s="167"/>
      <c r="L21" s="273"/>
      <c r="M21" s="166"/>
      <c r="N21" s="273"/>
      <c r="O21" s="379">
        <f t="shared" si="1"/>
        <v>0</v>
      </c>
      <c r="P21" s="380">
        <f t="shared" si="0"/>
        <v>0</v>
      </c>
      <c r="Q21" s="381">
        <v>0</v>
      </c>
      <c r="R21" s="168"/>
      <c r="S21" s="166"/>
      <c r="T21" s="164" t="str">
        <f t="shared" si="2"/>
        <v/>
      </c>
      <c r="U21" s="165">
        <f>IF(E21=予算詳細!$L$4,F21*予算詳細!$N$4,IF(E21=予算詳細!$L$5,F21*予算詳細!$N$5,IF(E21=予算詳細!$L$6,F21*予算詳細!$N$6,F21)))</f>
        <v>0</v>
      </c>
    </row>
    <row r="22" spans="1:21" outlineLevel="1" x14ac:dyDescent="0.2">
      <c r="A22" s="166">
        <v>18</v>
      </c>
      <c r="B22" s="266"/>
      <c r="C22" s="267"/>
      <c r="D22" s="268"/>
      <c r="E22" s="166"/>
      <c r="F22" s="378"/>
      <c r="G22" s="167"/>
      <c r="H22" s="303"/>
      <c r="I22" s="167"/>
      <c r="J22" s="303"/>
      <c r="K22" s="167"/>
      <c r="L22" s="273"/>
      <c r="M22" s="166"/>
      <c r="N22" s="273"/>
      <c r="O22" s="379">
        <f t="shared" si="1"/>
        <v>0</v>
      </c>
      <c r="P22" s="380">
        <f t="shared" si="0"/>
        <v>0</v>
      </c>
      <c r="Q22" s="381">
        <v>0</v>
      </c>
      <c r="R22" s="168"/>
      <c r="S22" s="166"/>
      <c r="T22" s="164" t="str">
        <f t="shared" si="2"/>
        <v/>
      </c>
      <c r="U22" s="165">
        <f>IF(E22=予算詳細!$L$4,F22*予算詳細!$N$4,IF(E22=予算詳細!$L$5,F22*予算詳細!$N$5,IF(E22=予算詳細!$L$6,F22*予算詳細!$N$6,F22)))</f>
        <v>0</v>
      </c>
    </row>
    <row r="23" spans="1:21" outlineLevel="1" x14ac:dyDescent="0.2">
      <c r="A23" s="166">
        <v>19</v>
      </c>
      <c r="B23" s="266"/>
      <c r="C23" s="267"/>
      <c r="D23" s="268"/>
      <c r="E23" s="166"/>
      <c r="F23" s="378"/>
      <c r="G23" s="167"/>
      <c r="H23" s="303"/>
      <c r="I23" s="167"/>
      <c r="J23" s="303"/>
      <c r="K23" s="167"/>
      <c r="L23" s="273"/>
      <c r="M23" s="166"/>
      <c r="N23" s="273"/>
      <c r="O23" s="379">
        <f t="shared" si="1"/>
        <v>0</v>
      </c>
      <c r="P23" s="380">
        <f t="shared" si="0"/>
        <v>0</v>
      </c>
      <c r="Q23" s="381">
        <v>0</v>
      </c>
      <c r="R23" s="168"/>
      <c r="S23" s="166"/>
      <c r="T23" s="164" t="str">
        <f t="shared" si="2"/>
        <v/>
      </c>
      <c r="U23" s="165">
        <f>IF(E23=予算詳細!$L$4,F23*予算詳細!$N$4,IF(E23=予算詳細!$L$5,F23*予算詳細!$N$5,IF(E23=予算詳細!$L$6,F23*予算詳細!$N$6,F23)))</f>
        <v>0</v>
      </c>
    </row>
    <row r="24" spans="1:21" ht="13.5" outlineLevel="1" thickBot="1" x14ac:dyDescent="0.25">
      <c r="A24" s="415">
        <v>20</v>
      </c>
      <c r="B24" s="266"/>
      <c r="C24" s="267"/>
      <c r="D24" s="268"/>
      <c r="E24" s="166"/>
      <c r="F24" s="378"/>
      <c r="G24" s="167"/>
      <c r="H24" s="303"/>
      <c r="I24" s="167"/>
      <c r="J24" s="303"/>
      <c r="K24" s="443"/>
      <c r="L24" s="273"/>
      <c r="M24" s="166"/>
      <c r="N24" s="273"/>
      <c r="O24" s="379">
        <f t="shared" si="1"/>
        <v>0</v>
      </c>
      <c r="P24" s="380">
        <f t="shared" si="0"/>
        <v>0</v>
      </c>
      <c r="Q24" s="381">
        <v>0</v>
      </c>
      <c r="R24" s="168"/>
      <c r="S24" s="166"/>
      <c r="T24" s="164" t="str">
        <f t="shared" si="2"/>
        <v/>
      </c>
      <c r="U24" s="165">
        <f>IF(E24=予算詳細!$L$4,F24*予算詳細!$N$4,IF(E24=予算詳細!$L$5,F24*予算詳細!$N$5,IF(E24=予算詳細!$L$6,F24*予算詳細!$N$6,F24)))</f>
        <v>0</v>
      </c>
    </row>
    <row r="25" spans="1:21" x14ac:dyDescent="0.2">
      <c r="A25" s="416"/>
      <c r="K25" s="442" t="str">
        <f>予算詳細!$L$4</f>
        <v>USD</v>
      </c>
      <c r="L25" s="304"/>
      <c r="M25" s="141"/>
      <c r="N25" s="307"/>
      <c r="O25" s="382">
        <f t="shared" ref="O25:Q28" si="3">SUMIF($E$5:$E$24,$K25,O$5:O$24)</f>
        <v>5000</v>
      </c>
      <c r="P25" s="382">
        <f t="shared" si="3"/>
        <v>5000</v>
      </c>
      <c r="Q25" s="383">
        <f t="shared" si="3"/>
        <v>0</v>
      </c>
    </row>
    <row r="26" spans="1:21" x14ac:dyDescent="0.2">
      <c r="A26" s="220"/>
      <c r="K26" s="142" t="str">
        <f>予算詳細!$L$5</f>
        <v>MMK</v>
      </c>
      <c r="L26" s="305"/>
      <c r="M26" s="143"/>
      <c r="N26" s="308"/>
      <c r="O26" s="384">
        <f t="shared" si="3"/>
        <v>0</v>
      </c>
      <c r="P26" s="384">
        <f t="shared" si="3"/>
        <v>0</v>
      </c>
      <c r="Q26" s="385">
        <f t="shared" si="3"/>
        <v>0</v>
      </c>
    </row>
    <row r="27" spans="1:21" x14ac:dyDescent="0.2">
      <c r="A27" s="220"/>
      <c r="K27" s="142" t="str">
        <f>予算詳細!$L$6</f>
        <v>THB</v>
      </c>
      <c r="L27" s="305"/>
      <c r="M27" s="143"/>
      <c r="N27" s="308"/>
      <c r="O27" s="384">
        <f t="shared" si="3"/>
        <v>0</v>
      </c>
      <c r="P27" s="384">
        <f t="shared" si="3"/>
        <v>0</v>
      </c>
      <c r="Q27" s="385">
        <f t="shared" si="3"/>
        <v>0</v>
      </c>
    </row>
    <row r="28" spans="1:21" ht="13.5" thickBot="1" x14ac:dyDescent="0.25">
      <c r="A28" s="220"/>
      <c r="K28" s="144" t="str">
        <f>予算詳細!$L$7</f>
        <v>日本円</v>
      </c>
      <c r="L28" s="306"/>
      <c r="M28" s="145"/>
      <c r="N28" s="309"/>
      <c r="O28" s="386">
        <f t="shared" si="3"/>
        <v>387500</v>
      </c>
      <c r="P28" s="386">
        <f t="shared" si="3"/>
        <v>387500</v>
      </c>
      <c r="Q28" s="387">
        <f t="shared" si="3"/>
        <v>0</v>
      </c>
    </row>
    <row r="30" spans="1:21" x14ac:dyDescent="0.2">
      <c r="D30" t="s">
        <v>451</v>
      </c>
    </row>
    <row r="31" spans="1:21" s="10" customFormat="1" ht="13.5" thickBot="1" x14ac:dyDescent="0.25">
      <c r="A31" s="146" t="s">
        <v>263</v>
      </c>
      <c r="B31" s="540" t="s">
        <v>264</v>
      </c>
      <c r="C31" s="541"/>
      <c r="D31" s="542"/>
      <c r="E31" s="146" t="s">
        <v>265</v>
      </c>
      <c r="F31" s="377" t="s">
        <v>266</v>
      </c>
      <c r="G31" s="146" t="s">
        <v>267</v>
      </c>
      <c r="H31" s="146" t="s">
        <v>268</v>
      </c>
      <c r="I31" s="146" t="s">
        <v>267</v>
      </c>
      <c r="J31" s="146" t="s">
        <v>268</v>
      </c>
      <c r="K31" s="146" t="s">
        <v>267</v>
      </c>
      <c r="L31" s="146" t="s">
        <v>268</v>
      </c>
      <c r="M31" s="146" t="s">
        <v>267</v>
      </c>
      <c r="N31" s="146" t="s">
        <v>268</v>
      </c>
      <c r="O31" s="377" t="s">
        <v>273</v>
      </c>
      <c r="P31" s="377" t="s">
        <v>271</v>
      </c>
      <c r="Q31" s="377" t="s">
        <v>272</v>
      </c>
      <c r="R31" s="146" t="s">
        <v>269</v>
      </c>
      <c r="S31" s="146" t="s">
        <v>270</v>
      </c>
      <c r="T31" s="163" t="s">
        <v>333</v>
      </c>
      <c r="U31" s="163" t="s">
        <v>274</v>
      </c>
    </row>
    <row r="32" spans="1:21" ht="13.5" thickTop="1" x14ac:dyDescent="0.2">
      <c r="A32" s="166">
        <v>1</v>
      </c>
      <c r="B32" s="310"/>
      <c r="C32" s="311"/>
      <c r="D32" s="312"/>
      <c r="E32" s="166" t="s">
        <v>3</v>
      </c>
      <c r="F32" s="378">
        <v>100000</v>
      </c>
      <c r="G32" s="167">
        <v>1</v>
      </c>
      <c r="H32" s="303" t="s">
        <v>326</v>
      </c>
      <c r="I32" s="167"/>
      <c r="J32" s="303"/>
      <c r="K32" s="167"/>
      <c r="L32" s="273"/>
      <c r="M32" s="166"/>
      <c r="N32" s="273"/>
      <c r="O32" s="379">
        <f t="shared" ref="O32:O51" si="4">ROUNDDOWN(PRODUCT(F32,G32,I32,K32,M32),2)</f>
        <v>100000</v>
      </c>
      <c r="P32" s="380">
        <f t="shared" ref="P32:P51" si="5">O32-Q32</f>
        <v>100000</v>
      </c>
      <c r="Q32" s="381">
        <v>0</v>
      </c>
      <c r="R32" s="168"/>
      <c r="S32" s="166"/>
      <c r="T32" s="164" t="str">
        <f t="shared" ref="T32:T51" si="6">IF(U32&gt;49999,"3者見積必要","")</f>
        <v>3者見積必要</v>
      </c>
      <c r="U32" s="165">
        <f>IF(E32=予算詳細!$L$4,F32*予算詳細!$N$4,IF(E32=予算詳細!$L$5,F32*予算詳細!$N$5,IF(E32=予算詳細!$L$6,F32*予算詳細!$N$6,F32)))</f>
        <v>100000</v>
      </c>
    </row>
    <row r="33" spans="1:21" x14ac:dyDescent="0.2">
      <c r="A33" s="166">
        <v>2</v>
      </c>
      <c r="B33" s="266"/>
      <c r="C33" s="267"/>
      <c r="D33" s="268"/>
      <c r="E33" s="166" t="s">
        <v>3</v>
      </c>
      <c r="F33" s="378">
        <v>10000</v>
      </c>
      <c r="G33" s="167">
        <v>5</v>
      </c>
      <c r="H33" s="303" t="s">
        <v>328</v>
      </c>
      <c r="I33" s="167"/>
      <c r="J33" s="303"/>
      <c r="K33" s="167"/>
      <c r="L33" s="273"/>
      <c r="M33" s="166"/>
      <c r="N33" s="273"/>
      <c r="O33" s="379">
        <f t="shared" si="4"/>
        <v>50000</v>
      </c>
      <c r="P33" s="380">
        <f t="shared" si="5"/>
        <v>50000</v>
      </c>
      <c r="Q33" s="381">
        <v>0</v>
      </c>
      <c r="R33" s="168"/>
      <c r="S33" s="166"/>
      <c r="T33" s="164" t="str">
        <f t="shared" si="6"/>
        <v/>
      </c>
      <c r="U33" s="165">
        <f>IF(E33=予算詳細!$L$4,F33*予算詳細!$N$4,IF(E33=予算詳細!$L$5,F33*予算詳細!$N$5,IF(E33=予算詳細!$L$6,F33*予算詳細!$N$6,F33)))</f>
        <v>10000</v>
      </c>
    </row>
    <row r="34" spans="1:21" x14ac:dyDescent="0.2">
      <c r="A34" s="166">
        <v>3</v>
      </c>
      <c r="B34" s="266"/>
      <c r="C34" s="267"/>
      <c r="D34" s="268"/>
      <c r="E34" s="166"/>
      <c r="F34" s="378"/>
      <c r="G34" s="167"/>
      <c r="H34" s="303"/>
      <c r="I34" s="167"/>
      <c r="J34" s="303"/>
      <c r="K34" s="167"/>
      <c r="L34" s="273"/>
      <c r="M34" s="166"/>
      <c r="N34" s="273"/>
      <c r="O34" s="379">
        <f t="shared" si="4"/>
        <v>0</v>
      </c>
      <c r="P34" s="380">
        <f t="shared" si="5"/>
        <v>0</v>
      </c>
      <c r="Q34" s="381">
        <v>0</v>
      </c>
      <c r="R34" s="168"/>
      <c r="S34" s="166"/>
      <c r="T34" s="164" t="str">
        <f t="shared" si="6"/>
        <v/>
      </c>
      <c r="U34" s="165">
        <f>IF(E34=予算詳細!$L$4,F34*予算詳細!$N$4,IF(E34=予算詳細!$L$5,F34*予算詳細!$N$5,IF(E34=予算詳細!$L$6,F34*予算詳細!$N$6,F34)))</f>
        <v>0</v>
      </c>
    </row>
    <row r="35" spans="1:21" x14ac:dyDescent="0.2">
      <c r="A35" s="166">
        <v>4</v>
      </c>
      <c r="B35" s="266"/>
      <c r="C35" s="267"/>
      <c r="D35" s="268"/>
      <c r="E35" s="166"/>
      <c r="F35" s="378"/>
      <c r="G35" s="167"/>
      <c r="H35" s="303"/>
      <c r="I35" s="167"/>
      <c r="J35" s="303"/>
      <c r="K35" s="167"/>
      <c r="L35" s="273"/>
      <c r="M35" s="166"/>
      <c r="N35" s="273"/>
      <c r="O35" s="379">
        <f t="shared" si="4"/>
        <v>0</v>
      </c>
      <c r="P35" s="380">
        <f t="shared" si="5"/>
        <v>0</v>
      </c>
      <c r="Q35" s="381">
        <v>0</v>
      </c>
      <c r="R35" s="168"/>
      <c r="S35" s="166"/>
      <c r="T35" s="164" t="str">
        <f t="shared" si="6"/>
        <v/>
      </c>
      <c r="U35" s="165">
        <f>IF(E35=予算詳細!$L$4,F35*予算詳細!$N$4,IF(E35=予算詳細!$L$5,F35*予算詳細!$N$5,IF(E35=予算詳細!$L$6,F35*予算詳細!$N$6,F35)))</f>
        <v>0</v>
      </c>
    </row>
    <row r="36" spans="1:21" x14ac:dyDescent="0.2">
      <c r="A36" s="166">
        <v>5</v>
      </c>
      <c r="B36" s="266"/>
      <c r="C36" s="267"/>
      <c r="D36" s="268"/>
      <c r="E36" s="166"/>
      <c r="F36" s="378"/>
      <c r="G36" s="167"/>
      <c r="H36" s="303"/>
      <c r="I36" s="167"/>
      <c r="J36" s="303"/>
      <c r="K36" s="167"/>
      <c r="L36" s="273"/>
      <c r="M36" s="166"/>
      <c r="N36" s="273"/>
      <c r="O36" s="379">
        <f t="shared" si="4"/>
        <v>0</v>
      </c>
      <c r="P36" s="380">
        <f t="shared" si="5"/>
        <v>0</v>
      </c>
      <c r="Q36" s="381">
        <v>0</v>
      </c>
      <c r="R36" s="168"/>
      <c r="S36" s="166"/>
      <c r="T36" s="164" t="str">
        <f t="shared" si="6"/>
        <v/>
      </c>
      <c r="U36" s="165">
        <f>IF(E36=予算詳細!$L$4,F36*予算詳細!$N$4,IF(E36=予算詳細!$L$5,F36*予算詳細!$N$5,IF(E36=予算詳細!$L$6,F36*予算詳細!$N$6,F36)))</f>
        <v>0</v>
      </c>
    </row>
    <row r="37" spans="1:21" outlineLevel="1" x14ac:dyDescent="0.2">
      <c r="A37" s="166">
        <v>6</v>
      </c>
      <c r="B37" s="266"/>
      <c r="C37" s="267"/>
      <c r="D37" s="268"/>
      <c r="E37" s="166"/>
      <c r="F37" s="378"/>
      <c r="G37" s="167"/>
      <c r="H37" s="303"/>
      <c r="I37" s="167"/>
      <c r="J37" s="303"/>
      <c r="K37" s="167"/>
      <c r="L37" s="273"/>
      <c r="M37" s="166"/>
      <c r="N37" s="273"/>
      <c r="O37" s="379">
        <f t="shared" si="4"/>
        <v>0</v>
      </c>
      <c r="P37" s="380">
        <f t="shared" si="5"/>
        <v>0</v>
      </c>
      <c r="Q37" s="381">
        <v>0</v>
      </c>
      <c r="R37" s="168"/>
      <c r="S37" s="166"/>
      <c r="T37" s="164" t="str">
        <f t="shared" si="6"/>
        <v/>
      </c>
      <c r="U37" s="165">
        <f>IF(E37=予算詳細!$L$4,F37*予算詳細!$N$4,IF(E37=予算詳細!$L$5,F37*予算詳細!$N$5,IF(E37=予算詳細!$L$6,F37*予算詳細!$N$6,F37)))</f>
        <v>0</v>
      </c>
    </row>
    <row r="38" spans="1:21" outlineLevel="1" x14ac:dyDescent="0.2">
      <c r="A38" s="166">
        <v>7</v>
      </c>
      <c r="B38" s="266"/>
      <c r="C38" s="267"/>
      <c r="D38" s="268"/>
      <c r="E38" s="166"/>
      <c r="F38" s="378"/>
      <c r="G38" s="167"/>
      <c r="H38" s="303"/>
      <c r="I38" s="167"/>
      <c r="J38" s="303"/>
      <c r="K38" s="167"/>
      <c r="L38" s="273"/>
      <c r="M38" s="166"/>
      <c r="N38" s="273"/>
      <c r="O38" s="379">
        <f t="shared" si="4"/>
        <v>0</v>
      </c>
      <c r="P38" s="380">
        <f t="shared" si="5"/>
        <v>0</v>
      </c>
      <c r="Q38" s="381">
        <v>0</v>
      </c>
      <c r="R38" s="168"/>
      <c r="S38" s="166"/>
      <c r="T38" s="164" t="str">
        <f t="shared" si="6"/>
        <v/>
      </c>
      <c r="U38" s="165">
        <f>IF(E38=予算詳細!$L$4,F38*予算詳細!$N$4,IF(E38=予算詳細!$L$5,F38*予算詳細!$N$5,IF(E38=予算詳細!$L$6,F38*予算詳細!$N$6,F38)))</f>
        <v>0</v>
      </c>
    </row>
    <row r="39" spans="1:21" outlineLevel="1" x14ac:dyDescent="0.2">
      <c r="A39" s="166">
        <v>8</v>
      </c>
      <c r="B39" s="266"/>
      <c r="C39" s="267"/>
      <c r="D39" s="268"/>
      <c r="E39" s="166"/>
      <c r="F39" s="378"/>
      <c r="G39" s="167"/>
      <c r="H39" s="303"/>
      <c r="I39" s="167"/>
      <c r="J39" s="303"/>
      <c r="K39" s="167"/>
      <c r="L39" s="273"/>
      <c r="M39" s="166"/>
      <c r="N39" s="273"/>
      <c r="O39" s="379">
        <f t="shared" si="4"/>
        <v>0</v>
      </c>
      <c r="P39" s="380">
        <f t="shared" si="5"/>
        <v>0</v>
      </c>
      <c r="Q39" s="381">
        <v>0</v>
      </c>
      <c r="R39" s="168"/>
      <c r="S39" s="166"/>
      <c r="T39" s="164" t="str">
        <f t="shared" si="6"/>
        <v/>
      </c>
      <c r="U39" s="165">
        <f>IF(E39=予算詳細!$L$4,F39*予算詳細!$N$4,IF(E39=予算詳細!$L$5,F39*予算詳細!$N$5,IF(E39=予算詳細!$L$6,F39*予算詳細!$N$6,F39)))</f>
        <v>0</v>
      </c>
    </row>
    <row r="40" spans="1:21" outlineLevel="1" x14ac:dyDescent="0.2">
      <c r="A40" s="166">
        <v>9</v>
      </c>
      <c r="B40" s="266"/>
      <c r="C40" s="267"/>
      <c r="D40" s="268"/>
      <c r="E40" s="166"/>
      <c r="F40" s="378"/>
      <c r="G40" s="167"/>
      <c r="H40" s="303"/>
      <c r="I40" s="167"/>
      <c r="J40" s="303"/>
      <c r="K40" s="167"/>
      <c r="L40" s="273"/>
      <c r="M40" s="166"/>
      <c r="N40" s="273"/>
      <c r="O40" s="379">
        <f t="shared" si="4"/>
        <v>0</v>
      </c>
      <c r="P40" s="380">
        <f t="shared" si="5"/>
        <v>0</v>
      </c>
      <c r="Q40" s="381">
        <v>0</v>
      </c>
      <c r="R40" s="168"/>
      <c r="S40" s="166"/>
      <c r="T40" s="164" t="str">
        <f t="shared" si="6"/>
        <v/>
      </c>
      <c r="U40" s="165">
        <f>IF(E40=予算詳細!$L$4,F40*予算詳細!$N$4,IF(E40=予算詳細!$L$5,F40*予算詳細!$N$5,IF(E40=予算詳細!$L$6,F40*予算詳細!$N$6,F40)))</f>
        <v>0</v>
      </c>
    </row>
    <row r="41" spans="1:21" outlineLevel="1" x14ac:dyDescent="0.2">
      <c r="A41" s="166">
        <v>10</v>
      </c>
      <c r="B41" s="266"/>
      <c r="C41" s="267"/>
      <c r="D41" s="268"/>
      <c r="E41" s="166"/>
      <c r="F41" s="378"/>
      <c r="G41" s="167"/>
      <c r="H41" s="303"/>
      <c r="I41" s="167"/>
      <c r="J41" s="303"/>
      <c r="K41" s="167"/>
      <c r="L41" s="273"/>
      <c r="M41" s="166"/>
      <c r="N41" s="273"/>
      <c r="O41" s="379">
        <f t="shared" si="4"/>
        <v>0</v>
      </c>
      <c r="P41" s="380">
        <f t="shared" si="5"/>
        <v>0</v>
      </c>
      <c r="Q41" s="381">
        <v>0</v>
      </c>
      <c r="R41" s="168"/>
      <c r="S41" s="166"/>
      <c r="T41" s="164" t="str">
        <f t="shared" si="6"/>
        <v/>
      </c>
      <c r="U41" s="165">
        <f>IF(E41=予算詳細!$L$4,F41*予算詳細!$N$4,IF(E41=予算詳細!$L$5,F41*予算詳細!$N$5,IF(E41=予算詳細!$L$6,F41*予算詳細!$N$6,F41)))</f>
        <v>0</v>
      </c>
    </row>
    <row r="42" spans="1:21" outlineLevel="1" x14ac:dyDescent="0.2">
      <c r="A42" s="166">
        <v>11</v>
      </c>
      <c r="B42" s="266"/>
      <c r="C42" s="267"/>
      <c r="D42" s="268"/>
      <c r="E42" s="166"/>
      <c r="F42" s="378"/>
      <c r="G42" s="167"/>
      <c r="H42" s="303"/>
      <c r="I42" s="167"/>
      <c r="J42" s="303"/>
      <c r="K42" s="167"/>
      <c r="L42" s="273"/>
      <c r="M42" s="166"/>
      <c r="N42" s="273"/>
      <c r="O42" s="379">
        <f t="shared" si="4"/>
        <v>0</v>
      </c>
      <c r="P42" s="380">
        <f t="shared" si="5"/>
        <v>0</v>
      </c>
      <c r="Q42" s="381">
        <v>0</v>
      </c>
      <c r="R42" s="168"/>
      <c r="S42" s="166"/>
      <c r="T42" s="164" t="str">
        <f t="shared" si="6"/>
        <v/>
      </c>
      <c r="U42" s="165">
        <f>IF(E42=予算詳細!$L$4,F42*予算詳細!$N$4,IF(E42=予算詳細!$L$5,F42*予算詳細!$N$5,IF(E42=予算詳細!$L$6,F42*予算詳細!$N$6,F42)))</f>
        <v>0</v>
      </c>
    </row>
    <row r="43" spans="1:21" outlineLevel="1" x14ac:dyDescent="0.2">
      <c r="A43" s="166">
        <v>12</v>
      </c>
      <c r="B43" s="266"/>
      <c r="C43" s="267"/>
      <c r="D43" s="268"/>
      <c r="E43" s="166"/>
      <c r="F43" s="378"/>
      <c r="G43" s="167"/>
      <c r="H43" s="303"/>
      <c r="I43" s="167"/>
      <c r="J43" s="303"/>
      <c r="K43" s="167"/>
      <c r="L43" s="273"/>
      <c r="M43" s="166"/>
      <c r="N43" s="273"/>
      <c r="O43" s="379">
        <f t="shared" si="4"/>
        <v>0</v>
      </c>
      <c r="P43" s="380">
        <f t="shared" si="5"/>
        <v>0</v>
      </c>
      <c r="Q43" s="381">
        <v>0</v>
      </c>
      <c r="R43" s="168"/>
      <c r="S43" s="166"/>
      <c r="T43" s="164" t="str">
        <f t="shared" si="6"/>
        <v/>
      </c>
      <c r="U43" s="165">
        <f>IF(E43=予算詳細!$L$4,F43*予算詳細!$N$4,IF(E43=予算詳細!$L$5,F43*予算詳細!$N$5,IF(E43=予算詳細!$L$6,F43*予算詳細!$N$6,F43)))</f>
        <v>0</v>
      </c>
    </row>
    <row r="44" spans="1:21" outlineLevel="1" x14ac:dyDescent="0.2">
      <c r="A44" s="166">
        <v>13</v>
      </c>
      <c r="B44" s="266"/>
      <c r="C44" s="267"/>
      <c r="D44" s="268"/>
      <c r="E44" s="166"/>
      <c r="F44" s="378"/>
      <c r="G44" s="167"/>
      <c r="H44" s="303"/>
      <c r="I44" s="167"/>
      <c r="J44" s="303"/>
      <c r="K44" s="167"/>
      <c r="L44" s="273"/>
      <c r="M44" s="166"/>
      <c r="N44" s="273"/>
      <c r="O44" s="379">
        <f t="shared" si="4"/>
        <v>0</v>
      </c>
      <c r="P44" s="380">
        <f t="shared" si="5"/>
        <v>0</v>
      </c>
      <c r="Q44" s="381">
        <v>0</v>
      </c>
      <c r="R44" s="168"/>
      <c r="S44" s="166"/>
      <c r="T44" s="164" t="str">
        <f t="shared" si="6"/>
        <v/>
      </c>
      <c r="U44" s="165">
        <f>IF(E44=予算詳細!$L$4,F44*予算詳細!$N$4,IF(E44=予算詳細!$L$5,F44*予算詳細!$N$5,IF(E44=予算詳細!$L$6,F44*予算詳細!$N$6,F44)))</f>
        <v>0</v>
      </c>
    </row>
    <row r="45" spans="1:21" outlineLevel="1" x14ac:dyDescent="0.2">
      <c r="A45" s="166">
        <v>14</v>
      </c>
      <c r="B45" s="266"/>
      <c r="C45" s="267"/>
      <c r="D45" s="268"/>
      <c r="E45" s="166"/>
      <c r="F45" s="378"/>
      <c r="G45" s="167"/>
      <c r="H45" s="303"/>
      <c r="I45" s="167"/>
      <c r="J45" s="303"/>
      <c r="K45" s="167"/>
      <c r="L45" s="273"/>
      <c r="M45" s="166"/>
      <c r="N45" s="273"/>
      <c r="O45" s="379">
        <f t="shared" si="4"/>
        <v>0</v>
      </c>
      <c r="P45" s="380">
        <f t="shared" si="5"/>
        <v>0</v>
      </c>
      <c r="Q45" s="381">
        <v>0</v>
      </c>
      <c r="R45" s="168"/>
      <c r="S45" s="166"/>
      <c r="T45" s="164" t="str">
        <f t="shared" si="6"/>
        <v/>
      </c>
      <c r="U45" s="165">
        <f>IF(E45=予算詳細!$L$4,F45*予算詳細!$N$4,IF(E45=予算詳細!$L$5,F45*予算詳細!$N$5,IF(E45=予算詳細!$L$6,F45*予算詳細!$N$6,F45)))</f>
        <v>0</v>
      </c>
    </row>
    <row r="46" spans="1:21" outlineLevel="1" x14ac:dyDescent="0.2">
      <c r="A46" s="166">
        <v>15</v>
      </c>
      <c r="B46" s="266"/>
      <c r="C46" s="267"/>
      <c r="D46" s="268"/>
      <c r="E46" s="166"/>
      <c r="F46" s="378"/>
      <c r="G46" s="167"/>
      <c r="H46" s="303"/>
      <c r="I46" s="167"/>
      <c r="J46" s="303"/>
      <c r="K46" s="167"/>
      <c r="L46" s="273"/>
      <c r="M46" s="166"/>
      <c r="N46" s="273"/>
      <c r="O46" s="379">
        <f t="shared" si="4"/>
        <v>0</v>
      </c>
      <c r="P46" s="380">
        <f t="shared" si="5"/>
        <v>0</v>
      </c>
      <c r="Q46" s="381">
        <v>0</v>
      </c>
      <c r="R46" s="168"/>
      <c r="S46" s="166"/>
      <c r="T46" s="164" t="str">
        <f t="shared" si="6"/>
        <v/>
      </c>
      <c r="U46" s="165">
        <f>IF(E46=予算詳細!$L$4,F46*予算詳細!$N$4,IF(E46=予算詳細!$L$5,F46*予算詳細!$N$5,IF(E46=予算詳細!$L$6,F46*予算詳細!$N$6,F46)))</f>
        <v>0</v>
      </c>
    </row>
    <row r="47" spans="1:21" outlineLevel="1" x14ac:dyDescent="0.2">
      <c r="A47" s="166">
        <v>16</v>
      </c>
      <c r="B47" s="266"/>
      <c r="C47" s="267"/>
      <c r="D47" s="268"/>
      <c r="E47" s="166"/>
      <c r="F47" s="378"/>
      <c r="G47" s="167"/>
      <c r="H47" s="303"/>
      <c r="I47" s="167"/>
      <c r="J47" s="303"/>
      <c r="K47" s="167"/>
      <c r="L47" s="273"/>
      <c r="M47" s="166"/>
      <c r="N47" s="273"/>
      <c r="O47" s="379">
        <f t="shared" si="4"/>
        <v>0</v>
      </c>
      <c r="P47" s="380">
        <f t="shared" si="5"/>
        <v>0</v>
      </c>
      <c r="Q47" s="381">
        <v>0</v>
      </c>
      <c r="R47" s="168"/>
      <c r="S47" s="166"/>
      <c r="T47" s="164" t="str">
        <f t="shared" si="6"/>
        <v/>
      </c>
      <c r="U47" s="165">
        <f>IF(E47=予算詳細!$L$4,F47*予算詳細!$N$4,IF(E47=予算詳細!$L$5,F47*予算詳細!$N$5,IF(E47=予算詳細!$L$6,F47*予算詳細!$N$6,F47)))</f>
        <v>0</v>
      </c>
    </row>
    <row r="48" spans="1:21" outlineLevel="1" x14ac:dyDescent="0.2">
      <c r="A48" s="166">
        <v>17</v>
      </c>
      <c r="B48" s="266"/>
      <c r="C48" s="267"/>
      <c r="D48" s="268"/>
      <c r="E48" s="166"/>
      <c r="F48" s="378"/>
      <c r="G48" s="167"/>
      <c r="H48" s="303"/>
      <c r="I48" s="167"/>
      <c r="J48" s="303"/>
      <c r="K48" s="167"/>
      <c r="L48" s="273"/>
      <c r="M48" s="166"/>
      <c r="N48" s="273"/>
      <c r="O48" s="379">
        <f t="shared" si="4"/>
        <v>0</v>
      </c>
      <c r="P48" s="380">
        <f t="shared" si="5"/>
        <v>0</v>
      </c>
      <c r="Q48" s="381">
        <v>0</v>
      </c>
      <c r="R48" s="168"/>
      <c r="S48" s="166"/>
      <c r="T48" s="164" t="str">
        <f t="shared" si="6"/>
        <v/>
      </c>
      <c r="U48" s="165">
        <f>IF(E48=予算詳細!$L$4,F48*予算詳細!$N$4,IF(E48=予算詳細!$L$5,F48*予算詳細!$N$5,IF(E48=予算詳細!$L$6,F48*予算詳細!$N$6,F48)))</f>
        <v>0</v>
      </c>
    </row>
    <row r="49" spans="1:21" outlineLevel="1" x14ac:dyDescent="0.2">
      <c r="A49" s="166">
        <v>18</v>
      </c>
      <c r="B49" s="266"/>
      <c r="C49" s="267"/>
      <c r="D49" s="268"/>
      <c r="E49" s="166"/>
      <c r="F49" s="378"/>
      <c r="G49" s="167"/>
      <c r="H49" s="303"/>
      <c r="I49" s="167"/>
      <c r="J49" s="303"/>
      <c r="K49" s="167"/>
      <c r="L49" s="273"/>
      <c r="M49" s="166"/>
      <c r="N49" s="273"/>
      <c r="O49" s="379">
        <f t="shared" si="4"/>
        <v>0</v>
      </c>
      <c r="P49" s="380">
        <f t="shared" si="5"/>
        <v>0</v>
      </c>
      <c r="Q49" s="381">
        <v>0</v>
      </c>
      <c r="R49" s="168"/>
      <c r="S49" s="166"/>
      <c r="T49" s="164" t="str">
        <f t="shared" si="6"/>
        <v/>
      </c>
      <c r="U49" s="165">
        <f>IF(E49=予算詳細!$L$4,F49*予算詳細!$N$4,IF(E49=予算詳細!$L$5,F49*予算詳細!$N$5,IF(E49=予算詳細!$L$6,F49*予算詳細!$N$6,F49)))</f>
        <v>0</v>
      </c>
    </row>
    <row r="50" spans="1:21" outlineLevel="1" x14ac:dyDescent="0.2">
      <c r="A50" s="166">
        <v>19</v>
      </c>
      <c r="B50" s="266"/>
      <c r="C50" s="267"/>
      <c r="D50" s="268"/>
      <c r="E50" s="166"/>
      <c r="F50" s="378"/>
      <c r="G50" s="167"/>
      <c r="H50" s="303"/>
      <c r="I50" s="167"/>
      <c r="J50" s="303"/>
      <c r="K50" s="167"/>
      <c r="L50" s="273"/>
      <c r="M50" s="166"/>
      <c r="N50" s="273"/>
      <c r="O50" s="379">
        <f t="shared" si="4"/>
        <v>0</v>
      </c>
      <c r="P50" s="380">
        <f t="shared" si="5"/>
        <v>0</v>
      </c>
      <c r="Q50" s="381">
        <v>0</v>
      </c>
      <c r="R50" s="168"/>
      <c r="S50" s="166"/>
      <c r="T50" s="164" t="str">
        <f t="shared" si="6"/>
        <v/>
      </c>
      <c r="U50" s="165">
        <f>IF(E50=予算詳細!$L$4,F50*予算詳細!$N$4,IF(E50=予算詳細!$L$5,F50*予算詳細!$N$5,IF(E50=予算詳細!$L$6,F50*予算詳細!$N$6,F50)))</f>
        <v>0</v>
      </c>
    </row>
    <row r="51" spans="1:21" ht="13.5" outlineLevel="1" thickBot="1" x14ac:dyDescent="0.25">
      <c r="A51" s="415">
        <v>20</v>
      </c>
      <c r="B51" s="266"/>
      <c r="C51" s="267"/>
      <c r="D51" s="268"/>
      <c r="E51" s="166"/>
      <c r="F51" s="378"/>
      <c r="G51" s="167"/>
      <c r="H51" s="303"/>
      <c r="I51" s="167"/>
      <c r="J51" s="303"/>
      <c r="K51" s="443"/>
      <c r="L51" s="273"/>
      <c r="M51" s="166"/>
      <c r="N51" s="273"/>
      <c r="O51" s="379">
        <f t="shared" si="4"/>
        <v>0</v>
      </c>
      <c r="P51" s="380">
        <f t="shared" si="5"/>
        <v>0</v>
      </c>
      <c r="Q51" s="381">
        <v>0</v>
      </c>
      <c r="R51" s="168"/>
      <c r="S51" s="166"/>
      <c r="T51" s="164" t="str">
        <f t="shared" si="6"/>
        <v/>
      </c>
      <c r="U51" s="165">
        <f>IF(E51=予算詳細!$L$4,F51*予算詳細!$N$4,IF(E51=予算詳細!$L$5,F51*予算詳細!$N$5,IF(E51=予算詳細!$L$6,F51*予算詳細!$N$6,F51)))</f>
        <v>0</v>
      </c>
    </row>
    <row r="52" spans="1:21" x14ac:dyDescent="0.2">
      <c r="A52" s="416"/>
      <c r="K52" s="442" t="str">
        <f>予算詳細!$L$4</f>
        <v>USD</v>
      </c>
      <c r="L52" s="304"/>
      <c r="M52" s="141"/>
      <c r="N52" s="307"/>
      <c r="O52" s="382">
        <f>SUMIF($E$32:$E$51,$K52,O$32:O$51)</f>
        <v>0</v>
      </c>
      <c r="P52" s="382">
        <f t="shared" ref="P52:Q52" si="7">SUMIF($E$32:$E$51,$K52,P$32:P$51)</f>
        <v>0</v>
      </c>
      <c r="Q52" s="383">
        <f t="shared" si="7"/>
        <v>0</v>
      </c>
    </row>
    <row r="53" spans="1:21" x14ac:dyDescent="0.2">
      <c r="A53" s="220"/>
      <c r="K53" s="142" t="str">
        <f>予算詳細!$L$5</f>
        <v>MMK</v>
      </c>
      <c r="L53" s="305"/>
      <c r="M53" s="143"/>
      <c r="N53" s="308"/>
      <c r="O53" s="384">
        <f t="shared" ref="O53:Q55" si="8">SUMIF($E$32:$E$51,$K53,O$32:O$51)</f>
        <v>0</v>
      </c>
      <c r="P53" s="384">
        <f t="shared" si="8"/>
        <v>0</v>
      </c>
      <c r="Q53" s="385">
        <f t="shared" si="8"/>
        <v>0</v>
      </c>
    </row>
    <row r="54" spans="1:21" x14ac:dyDescent="0.2">
      <c r="A54" s="220"/>
      <c r="K54" s="142" t="str">
        <f>予算詳細!$L$6</f>
        <v>THB</v>
      </c>
      <c r="L54" s="305"/>
      <c r="M54" s="143"/>
      <c r="N54" s="308"/>
      <c r="O54" s="384">
        <f t="shared" si="8"/>
        <v>0</v>
      </c>
      <c r="P54" s="384">
        <f t="shared" si="8"/>
        <v>0</v>
      </c>
      <c r="Q54" s="385">
        <f t="shared" si="8"/>
        <v>0</v>
      </c>
    </row>
    <row r="55" spans="1:21" ht="13.5" thickBot="1" x14ac:dyDescent="0.25">
      <c r="A55" s="220"/>
      <c r="K55" s="144" t="str">
        <f>予算詳細!$L$7</f>
        <v>日本円</v>
      </c>
      <c r="L55" s="306"/>
      <c r="M55" s="145"/>
      <c r="N55" s="309"/>
      <c r="O55" s="386">
        <f t="shared" si="8"/>
        <v>150000</v>
      </c>
      <c r="P55" s="386">
        <f t="shared" si="8"/>
        <v>150000</v>
      </c>
      <c r="Q55" s="387">
        <f t="shared" si="8"/>
        <v>0</v>
      </c>
    </row>
    <row r="56" spans="1:21" x14ac:dyDescent="0.2">
      <c r="A56" s="218"/>
    </row>
  </sheetData>
  <sheetProtection selectLockedCells="1"/>
  <mergeCells count="2">
    <mergeCell ref="B4:D4"/>
    <mergeCell ref="B31:D31"/>
  </mergeCells>
  <phoneticPr fontId="8"/>
  <dataValidations count="1">
    <dataValidation type="list" allowBlank="1" showInputMessage="1" showErrorMessage="1" sqref="E29">
      <formula1>$R$2:$R$3</formula1>
    </dataValidation>
  </dataValidations>
  <pageMargins left="0.7" right="0.7" top="0.75" bottom="0.75" header="0.3" footer="0.3"/>
  <pageSetup paperSize="9" scale="91"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予算詳細!$L$4:$L$7</xm:f>
          </x14:formula1>
          <xm:sqref>E5:E24 E32:E51</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359"/>
  <sheetViews>
    <sheetView zoomScaleNormal="100" workbookViewId="0"/>
  </sheetViews>
  <sheetFormatPr defaultColWidth="8.90625" defaultRowHeight="13" outlineLevelRow="1" outlineLevelCol="1" x14ac:dyDescent="0.2"/>
  <cols>
    <col min="1" max="3" width="5.08984375" customWidth="1"/>
    <col min="4" max="4" width="15.08984375" customWidth="1"/>
    <col min="6" max="6" width="11" style="376" bestFit="1" customWidth="1"/>
    <col min="7" max="7" width="5.08984375" bestFit="1" customWidth="1"/>
    <col min="8" max="8" width="5.453125" style="10" customWidth="1"/>
    <col min="9" max="9" width="8.36328125" customWidth="1" outlineLevel="1"/>
    <col min="10" max="10" width="4.453125" style="10" customWidth="1" outlineLevel="1"/>
    <col min="11" max="11" width="6.36328125" bestFit="1" customWidth="1" outlineLevel="1"/>
    <col min="12" max="12" width="5.36328125" style="10" customWidth="1" outlineLevel="1"/>
    <col min="13" max="13" width="5.36328125" customWidth="1" outlineLevel="1"/>
    <col min="14" max="14" width="5.36328125" style="10" customWidth="1" outlineLevel="1"/>
    <col min="15" max="16" width="12.453125" style="376" bestFit="1" customWidth="1"/>
    <col min="17" max="17" width="9" style="376"/>
    <col min="18" max="18" width="14.6328125" customWidth="1"/>
    <col min="19" max="19" width="11.90625" bestFit="1" customWidth="1"/>
    <col min="20" max="20" width="11.90625" customWidth="1"/>
    <col min="21" max="21" width="11.08984375" bestFit="1" customWidth="1"/>
  </cols>
  <sheetData>
    <row r="1" spans="1:21" x14ac:dyDescent="0.2">
      <c r="B1" s="252"/>
      <c r="C1" s="43" t="s">
        <v>296</v>
      </c>
    </row>
    <row r="2" spans="1:21" x14ac:dyDescent="0.2">
      <c r="A2" s="169" t="s">
        <v>452</v>
      </c>
    </row>
    <row r="3" spans="1:21" x14ac:dyDescent="0.2">
      <c r="A3" s="169"/>
      <c r="B3" t="s">
        <v>324</v>
      </c>
    </row>
    <row r="4" spans="1:21" x14ac:dyDescent="0.2">
      <c r="A4" s="169"/>
      <c r="B4" s="169"/>
      <c r="C4" s="169" t="s">
        <v>453</v>
      </c>
    </row>
    <row r="5" spans="1:21" x14ac:dyDescent="0.2">
      <c r="D5" t="s">
        <v>454</v>
      </c>
    </row>
    <row r="6" spans="1:21" s="10" customFormat="1" ht="13.5" thickBot="1" x14ac:dyDescent="0.25">
      <c r="A6" s="146" t="s">
        <v>263</v>
      </c>
      <c r="B6" s="540" t="s">
        <v>264</v>
      </c>
      <c r="C6" s="541"/>
      <c r="D6" s="542"/>
      <c r="E6" s="146" t="s">
        <v>265</v>
      </c>
      <c r="F6" s="377" t="s">
        <v>266</v>
      </c>
      <c r="G6" s="146" t="s">
        <v>267</v>
      </c>
      <c r="H6" s="146" t="s">
        <v>268</v>
      </c>
      <c r="I6" s="146" t="s">
        <v>267</v>
      </c>
      <c r="J6" s="146" t="s">
        <v>268</v>
      </c>
      <c r="K6" s="146" t="s">
        <v>267</v>
      </c>
      <c r="L6" s="146" t="s">
        <v>268</v>
      </c>
      <c r="M6" s="146" t="s">
        <v>267</v>
      </c>
      <c r="N6" s="146" t="s">
        <v>268</v>
      </c>
      <c r="O6" s="377" t="s">
        <v>273</v>
      </c>
      <c r="P6" s="377" t="s">
        <v>271</v>
      </c>
      <c r="Q6" s="377" t="s">
        <v>272</v>
      </c>
      <c r="R6" s="146" t="s">
        <v>269</v>
      </c>
      <c r="S6" s="146" t="s">
        <v>335</v>
      </c>
      <c r="T6" s="163" t="s">
        <v>333</v>
      </c>
      <c r="U6" s="163" t="s">
        <v>274</v>
      </c>
    </row>
    <row r="7" spans="1:21" ht="13.5" thickTop="1" x14ac:dyDescent="0.2">
      <c r="A7" s="166">
        <v>1</v>
      </c>
      <c r="B7" s="310"/>
      <c r="C7" s="311"/>
      <c r="D7" s="312"/>
      <c r="E7" s="166" t="s">
        <v>6</v>
      </c>
      <c r="F7" s="378">
        <v>6000</v>
      </c>
      <c r="G7" s="167">
        <v>1</v>
      </c>
      <c r="H7" s="303"/>
      <c r="I7" s="167"/>
      <c r="J7" s="303"/>
      <c r="K7" s="167"/>
      <c r="L7" s="273"/>
      <c r="M7" s="166"/>
      <c r="N7" s="273"/>
      <c r="O7" s="379">
        <f>ROUNDDOWN(PRODUCT(F7,G7,I7,K7,M7),2)</f>
        <v>6000</v>
      </c>
      <c r="P7" s="380">
        <f t="shared" ref="P7:P13" si="0">O7-Q7</f>
        <v>6000</v>
      </c>
      <c r="Q7" s="381">
        <v>0</v>
      </c>
      <c r="R7" s="168"/>
      <c r="S7" s="166"/>
      <c r="T7" s="164" t="str">
        <f>IF(U7&gt;49999,"3者見積必要","")</f>
        <v>3者見積必要</v>
      </c>
      <c r="U7" s="165">
        <f>IF(E7=予算詳細!$L$4,F7*予算詳細!$N$4,IF(E7=予算詳細!$L$5,F7*予算詳細!$N$5,IF(E7=予算詳細!$L$6,F7*予算詳細!$N$6,F7)))</f>
        <v>660000</v>
      </c>
    </row>
    <row r="8" spans="1:21" x14ac:dyDescent="0.2">
      <c r="A8" s="166">
        <v>2</v>
      </c>
      <c r="B8" s="266"/>
      <c r="C8" s="267"/>
      <c r="D8" s="268"/>
      <c r="E8" s="166" t="s">
        <v>154</v>
      </c>
      <c r="F8" s="378">
        <v>600</v>
      </c>
      <c r="G8" s="167">
        <v>1</v>
      </c>
      <c r="H8" s="303"/>
      <c r="I8" s="167"/>
      <c r="J8" s="303"/>
      <c r="K8" s="167"/>
      <c r="L8" s="273"/>
      <c r="M8" s="166"/>
      <c r="N8" s="273"/>
      <c r="O8" s="379">
        <f t="shared" ref="O8:O13" si="1">ROUNDDOWN(PRODUCT(F8,G8,I8,K8,M8),2)</f>
        <v>600</v>
      </c>
      <c r="P8" s="380">
        <f t="shared" si="0"/>
        <v>600</v>
      </c>
      <c r="Q8" s="381">
        <v>0</v>
      </c>
      <c r="R8" s="168"/>
      <c r="S8" s="166"/>
      <c r="T8" s="164" t="str">
        <f t="shared" ref="T8:T13" si="2">IF(U8&gt;49999,"3者見積必要","")</f>
        <v/>
      </c>
      <c r="U8" s="165">
        <f>IF(E8=予算詳細!$L$4,F8*予算詳細!$N$4,IF(E8=予算詳細!$L$5,F8*予算詳細!$N$5,IF(E8=予算詳細!$L$6,F8*予算詳細!$N$6,F8)))</f>
        <v>48</v>
      </c>
    </row>
    <row r="9" spans="1:21" x14ac:dyDescent="0.2">
      <c r="A9" s="166">
        <v>3</v>
      </c>
      <c r="B9" s="266"/>
      <c r="C9" s="267"/>
      <c r="D9" s="268"/>
      <c r="E9" s="166" t="s">
        <v>224</v>
      </c>
      <c r="F9" s="378">
        <v>60</v>
      </c>
      <c r="G9" s="167">
        <v>1</v>
      </c>
      <c r="H9" s="303"/>
      <c r="I9" s="167"/>
      <c r="J9" s="303"/>
      <c r="K9" s="167"/>
      <c r="L9" s="273"/>
      <c r="M9" s="166"/>
      <c r="N9" s="273"/>
      <c r="O9" s="379">
        <f t="shared" si="1"/>
        <v>60</v>
      </c>
      <c r="P9" s="380">
        <f t="shared" si="0"/>
        <v>60</v>
      </c>
      <c r="Q9" s="381">
        <v>0</v>
      </c>
      <c r="R9" s="168"/>
      <c r="S9" s="166"/>
      <c r="T9" s="164" t="str">
        <f t="shared" si="2"/>
        <v/>
      </c>
      <c r="U9" s="165">
        <f>IF(E9=予算詳細!$L$4,F9*予算詳細!$N$4,IF(E9=予算詳細!$L$5,F9*予算詳細!$N$5,IF(E9=予算詳細!$L$6,F9*予算詳細!$N$6,F9)))</f>
        <v>180</v>
      </c>
    </row>
    <row r="10" spans="1:21" outlineLevel="1" x14ac:dyDescent="0.2">
      <c r="A10" s="166"/>
      <c r="B10" s="266"/>
      <c r="C10" s="267"/>
      <c r="D10" s="268"/>
      <c r="E10" s="166"/>
      <c r="F10" s="378"/>
      <c r="G10" s="167"/>
      <c r="H10" s="303"/>
      <c r="I10" s="167"/>
      <c r="J10" s="303"/>
      <c r="K10" s="167"/>
      <c r="L10" s="273"/>
      <c r="M10" s="166"/>
      <c r="N10" s="273"/>
      <c r="O10" s="379">
        <f t="shared" si="1"/>
        <v>0</v>
      </c>
      <c r="P10" s="380">
        <f t="shared" si="0"/>
        <v>0</v>
      </c>
      <c r="Q10" s="381">
        <v>0</v>
      </c>
      <c r="R10" s="168"/>
      <c r="S10" s="166"/>
      <c r="T10" s="164" t="str">
        <f t="shared" si="2"/>
        <v/>
      </c>
      <c r="U10" s="165">
        <f>IF(E10=予算詳細!$L$4,F10*予算詳細!$N$4,IF(E10=予算詳細!$L$5,F10*予算詳細!$N$5,IF(E10=予算詳細!$L$6,F10*予算詳細!$N$6,F10)))</f>
        <v>0</v>
      </c>
    </row>
    <row r="11" spans="1:21" outlineLevel="1" x14ac:dyDescent="0.2">
      <c r="A11" s="166"/>
      <c r="B11" s="266"/>
      <c r="C11" s="267"/>
      <c r="D11" s="268"/>
      <c r="E11" s="166"/>
      <c r="F11" s="378"/>
      <c r="G11" s="167"/>
      <c r="H11" s="303"/>
      <c r="I11" s="167"/>
      <c r="J11" s="303"/>
      <c r="K11" s="167"/>
      <c r="L11" s="273"/>
      <c r="M11" s="166"/>
      <c r="N11" s="273"/>
      <c r="O11" s="379">
        <f t="shared" si="1"/>
        <v>0</v>
      </c>
      <c r="P11" s="380">
        <f t="shared" si="0"/>
        <v>0</v>
      </c>
      <c r="Q11" s="381">
        <v>0</v>
      </c>
      <c r="R11" s="168"/>
      <c r="S11" s="166"/>
      <c r="T11" s="164" t="str">
        <f t="shared" si="2"/>
        <v/>
      </c>
      <c r="U11" s="165">
        <f>IF(E11=予算詳細!$L$4,F11*予算詳細!$N$4,IF(E11=予算詳細!$L$5,F11*予算詳細!$N$5,IF(E11=予算詳細!$L$6,F11*予算詳細!$N$6,F11)))</f>
        <v>0</v>
      </c>
    </row>
    <row r="12" spans="1:21" outlineLevel="1" x14ac:dyDescent="0.2">
      <c r="A12" s="166"/>
      <c r="B12" s="266"/>
      <c r="C12" s="267"/>
      <c r="D12" s="268"/>
      <c r="E12" s="166"/>
      <c r="F12" s="378"/>
      <c r="G12" s="167"/>
      <c r="H12" s="303"/>
      <c r="I12" s="167"/>
      <c r="J12" s="303"/>
      <c r="K12" s="167"/>
      <c r="L12" s="273"/>
      <c r="M12" s="166"/>
      <c r="N12" s="273"/>
      <c r="O12" s="379">
        <f t="shared" si="1"/>
        <v>0</v>
      </c>
      <c r="P12" s="380">
        <f t="shared" si="0"/>
        <v>0</v>
      </c>
      <c r="Q12" s="381">
        <v>0</v>
      </c>
      <c r="R12" s="168"/>
      <c r="S12" s="166"/>
      <c r="T12" s="164" t="str">
        <f t="shared" si="2"/>
        <v/>
      </c>
      <c r="U12" s="165">
        <f>IF(E12=予算詳細!$L$4,F12*予算詳細!$N$4,IF(E12=予算詳細!$L$5,F12*予算詳細!$N$5,IF(E12=予算詳細!$L$6,F12*予算詳細!$N$6,F12)))</f>
        <v>0</v>
      </c>
    </row>
    <row r="13" spans="1:21" ht="13.5" outlineLevel="1" thickBot="1" x14ac:dyDescent="0.25">
      <c r="A13" s="166"/>
      <c r="B13" s="266"/>
      <c r="C13" s="267"/>
      <c r="D13" s="268"/>
      <c r="E13" s="166"/>
      <c r="F13" s="378"/>
      <c r="G13" s="167"/>
      <c r="H13" s="303"/>
      <c r="I13" s="167"/>
      <c r="J13" s="303"/>
      <c r="K13" s="443"/>
      <c r="L13" s="273"/>
      <c r="M13" s="166"/>
      <c r="N13" s="273"/>
      <c r="O13" s="379">
        <f t="shared" si="1"/>
        <v>0</v>
      </c>
      <c r="P13" s="380">
        <f t="shared" si="0"/>
        <v>0</v>
      </c>
      <c r="Q13" s="381">
        <v>0</v>
      </c>
      <c r="R13" s="168"/>
      <c r="S13" s="166"/>
      <c r="T13" s="164" t="str">
        <f t="shared" si="2"/>
        <v/>
      </c>
      <c r="U13" s="165">
        <f>IF(E13=予算詳細!$L$4,F13*予算詳細!$N$4,IF(E13=予算詳細!$L$5,F13*予算詳細!$N$5,IF(E13=予算詳細!$L$6,F13*予算詳細!$N$6,F13)))</f>
        <v>0</v>
      </c>
    </row>
    <row r="14" spans="1:21" x14ac:dyDescent="0.2">
      <c r="K14" s="442" t="str">
        <f>予算詳細!$L$4</f>
        <v>USD</v>
      </c>
      <c r="L14" s="304"/>
      <c r="M14" s="141"/>
      <c r="N14" s="307"/>
      <c r="O14" s="382">
        <f t="shared" ref="O14:Q16" si="3">SUMIF($E$7:$E$13,$K14,O$7:O$13)</f>
        <v>6000</v>
      </c>
      <c r="P14" s="382">
        <f t="shared" si="3"/>
        <v>6000</v>
      </c>
      <c r="Q14" s="383">
        <f t="shared" si="3"/>
        <v>0</v>
      </c>
    </row>
    <row r="15" spans="1:21" x14ac:dyDescent="0.2">
      <c r="K15" s="142" t="str">
        <f>予算詳細!$L$5</f>
        <v>MMK</v>
      </c>
      <c r="L15" s="305"/>
      <c r="M15" s="143"/>
      <c r="N15" s="308"/>
      <c r="O15" s="384">
        <f t="shared" si="3"/>
        <v>600</v>
      </c>
      <c r="P15" s="384">
        <f t="shared" si="3"/>
        <v>600</v>
      </c>
      <c r="Q15" s="385">
        <f t="shared" si="3"/>
        <v>0</v>
      </c>
    </row>
    <row r="16" spans="1:21" ht="13.5" thickBot="1" x14ac:dyDescent="0.25">
      <c r="K16" s="444" t="str">
        <f>予算詳細!$L$6</f>
        <v>THB</v>
      </c>
      <c r="L16" s="306"/>
      <c r="M16" s="145"/>
      <c r="N16" s="309"/>
      <c r="O16" s="386">
        <f t="shared" si="3"/>
        <v>60</v>
      </c>
      <c r="P16" s="386">
        <f t="shared" si="3"/>
        <v>60</v>
      </c>
      <c r="Q16" s="387">
        <f t="shared" si="3"/>
        <v>0</v>
      </c>
    </row>
    <row r="17" spans="1:21" x14ac:dyDescent="0.2">
      <c r="K17" s="445"/>
    </row>
    <row r="18" spans="1:21" x14ac:dyDescent="0.2">
      <c r="D18" t="s">
        <v>455</v>
      </c>
    </row>
    <row r="19" spans="1:21" s="10" customFormat="1" ht="13.5" thickBot="1" x14ac:dyDescent="0.25">
      <c r="A19" s="146" t="s">
        <v>263</v>
      </c>
      <c r="B19" s="540" t="s">
        <v>264</v>
      </c>
      <c r="C19" s="541"/>
      <c r="D19" s="542"/>
      <c r="E19" s="146" t="s">
        <v>265</v>
      </c>
      <c r="F19" s="377" t="s">
        <v>266</v>
      </c>
      <c r="G19" s="146" t="s">
        <v>267</v>
      </c>
      <c r="H19" s="146" t="s">
        <v>268</v>
      </c>
      <c r="I19" s="146" t="s">
        <v>267</v>
      </c>
      <c r="J19" s="146" t="s">
        <v>268</v>
      </c>
      <c r="K19" s="146" t="s">
        <v>267</v>
      </c>
      <c r="L19" s="146" t="s">
        <v>268</v>
      </c>
      <c r="M19" s="146" t="s">
        <v>267</v>
      </c>
      <c r="N19" s="146" t="s">
        <v>268</v>
      </c>
      <c r="O19" s="377" t="s">
        <v>273</v>
      </c>
      <c r="P19" s="377" t="s">
        <v>271</v>
      </c>
      <c r="Q19" s="377" t="s">
        <v>272</v>
      </c>
      <c r="R19" s="146" t="s">
        <v>269</v>
      </c>
      <c r="S19" s="146" t="s">
        <v>335</v>
      </c>
      <c r="T19" s="163" t="s">
        <v>333</v>
      </c>
      <c r="U19" s="163" t="s">
        <v>274</v>
      </c>
    </row>
    <row r="20" spans="1:21" ht="13.5" thickTop="1" x14ac:dyDescent="0.2">
      <c r="A20" s="166"/>
      <c r="B20" s="310"/>
      <c r="C20" s="311"/>
      <c r="D20" s="312"/>
      <c r="E20" s="166" t="s">
        <v>6</v>
      </c>
      <c r="F20" s="378">
        <v>1000</v>
      </c>
      <c r="G20" s="167">
        <v>1</v>
      </c>
      <c r="H20" s="303"/>
      <c r="I20" s="167"/>
      <c r="J20" s="303"/>
      <c r="K20" s="167"/>
      <c r="L20" s="273"/>
      <c r="M20" s="166"/>
      <c r="N20" s="273"/>
      <c r="O20" s="379">
        <f>ROUNDDOWN(PRODUCT(F20,G20,I20,K20,M20),2)</f>
        <v>1000</v>
      </c>
      <c r="P20" s="380">
        <f>O20-Q20</f>
        <v>1000</v>
      </c>
      <c r="Q20" s="381">
        <v>0</v>
      </c>
      <c r="R20" s="168"/>
      <c r="S20" s="166"/>
      <c r="T20" s="164" t="str">
        <f t="shared" ref="T20:T24" si="4">IF(U20&gt;49999,"3者見積必要","")</f>
        <v>3者見積必要</v>
      </c>
      <c r="U20" s="165">
        <f>IF(E20=予算詳細!$L$4,F20*予算詳細!$N$4,IF(E20=予算詳細!$L$5,F20*予算詳細!$N$5,IF(E20=予算詳細!$L$6,F20*予算詳細!$N$6,F20)))</f>
        <v>110000</v>
      </c>
    </row>
    <row r="21" spans="1:21" x14ac:dyDescent="0.2">
      <c r="A21" s="166"/>
      <c r="B21" s="266"/>
      <c r="C21" s="267"/>
      <c r="D21" s="268"/>
      <c r="E21" s="166" t="s">
        <v>154</v>
      </c>
      <c r="F21" s="378">
        <v>100</v>
      </c>
      <c r="G21" s="167">
        <v>1</v>
      </c>
      <c r="H21" s="303"/>
      <c r="I21" s="167"/>
      <c r="J21" s="303"/>
      <c r="K21" s="167"/>
      <c r="L21" s="273"/>
      <c r="M21" s="166"/>
      <c r="N21" s="273"/>
      <c r="O21" s="379">
        <f t="shared" ref="O21:O24" si="5">ROUNDDOWN(PRODUCT(F21,G21,I21,K21,M21),2)</f>
        <v>100</v>
      </c>
      <c r="P21" s="380">
        <f>O21-Q21</f>
        <v>100</v>
      </c>
      <c r="Q21" s="381">
        <v>0</v>
      </c>
      <c r="R21" s="168"/>
      <c r="S21" s="166"/>
      <c r="T21" s="164" t="str">
        <f t="shared" si="4"/>
        <v/>
      </c>
      <c r="U21" s="165">
        <f>IF(E21=予算詳細!$L$4,F21*予算詳細!$N$4,IF(E21=予算詳細!$L$5,F21*予算詳細!$N$5,IF(E21=予算詳細!$L$6,F21*予算詳細!$N$6,F21)))</f>
        <v>8</v>
      </c>
    </row>
    <row r="22" spans="1:21" x14ac:dyDescent="0.2">
      <c r="A22" s="166"/>
      <c r="B22" s="266"/>
      <c r="C22" s="267"/>
      <c r="D22" s="268"/>
      <c r="E22" s="166" t="s">
        <v>224</v>
      </c>
      <c r="F22" s="378">
        <v>10</v>
      </c>
      <c r="G22" s="167">
        <v>1</v>
      </c>
      <c r="H22" s="303"/>
      <c r="I22" s="167"/>
      <c r="J22" s="303"/>
      <c r="K22" s="167"/>
      <c r="L22" s="273"/>
      <c r="M22" s="166"/>
      <c r="N22" s="273"/>
      <c r="O22" s="379">
        <f t="shared" si="5"/>
        <v>10</v>
      </c>
      <c r="P22" s="380">
        <f>O22-Q22</f>
        <v>10</v>
      </c>
      <c r="Q22" s="381">
        <v>0</v>
      </c>
      <c r="R22" s="168"/>
      <c r="S22" s="166"/>
      <c r="T22" s="164" t="str">
        <f t="shared" si="4"/>
        <v/>
      </c>
      <c r="U22" s="165">
        <f>IF(E22=予算詳細!$L$4,F22*予算詳細!$N$4,IF(E22=予算詳細!$L$5,F22*予算詳細!$N$5,IF(E22=予算詳細!$L$6,F22*予算詳細!$N$6,F22)))</f>
        <v>30</v>
      </c>
    </row>
    <row r="23" spans="1:21" outlineLevel="1" x14ac:dyDescent="0.2">
      <c r="A23" s="166"/>
      <c r="B23" s="266"/>
      <c r="C23" s="267"/>
      <c r="D23" s="268"/>
      <c r="E23" s="166"/>
      <c r="F23" s="378"/>
      <c r="G23" s="167"/>
      <c r="H23" s="303"/>
      <c r="I23" s="167"/>
      <c r="J23" s="303"/>
      <c r="K23" s="167"/>
      <c r="L23" s="273"/>
      <c r="M23" s="166"/>
      <c r="N23" s="273"/>
      <c r="O23" s="379">
        <f t="shared" si="5"/>
        <v>0</v>
      </c>
      <c r="P23" s="380">
        <f>O23-Q23</f>
        <v>0</v>
      </c>
      <c r="Q23" s="381">
        <v>0</v>
      </c>
      <c r="R23" s="168"/>
      <c r="S23" s="166"/>
      <c r="T23" s="164" t="str">
        <f t="shared" si="4"/>
        <v/>
      </c>
      <c r="U23" s="165">
        <f>IF(E23=予算詳細!$L$4,F23*予算詳細!$N$4,IF(E23=予算詳細!$L$5,F23*予算詳細!$N$5,IF(E23=予算詳細!$L$6,F23*予算詳細!$N$6,F23)))</f>
        <v>0</v>
      </c>
    </row>
    <row r="24" spans="1:21" ht="13.5" outlineLevel="1" thickBot="1" x14ac:dyDescent="0.25">
      <c r="A24" s="166"/>
      <c r="B24" s="266"/>
      <c r="C24" s="267"/>
      <c r="D24" s="268"/>
      <c r="E24" s="166"/>
      <c r="F24" s="378"/>
      <c r="G24" s="167"/>
      <c r="H24" s="303"/>
      <c r="I24" s="167"/>
      <c r="J24" s="303"/>
      <c r="K24" s="443"/>
      <c r="L24" s="273"/>
      <c r="M24" s="166"/>
      <c r="N24" s="273"/>
      <c r="O24" s="379">
        <f t="shared" si="5"/>
        <v>0</v>
      </c>
      <c r="P24" s="380">
        <f>O24-Q24</f>
        <v>0</v>
      </c>
      <c r="Q24" s="381">
        <v>0</v>
      </c>
      <c r="R24" s="168"/>
      <c r="S24" s="166"/>
      <c r="T24" s="164" t="str">
        <f t="shared" si="4"/>
        <v/>
      </c>
      <c r="U24" s="165">
        <f>IF(E24=予算詳細!$L$4,F24*予算詳細!$N$4,IF(E24=予算詳細!$L$5,F24*予算詳細!$N$5,IF(E24=予算詳細!$L$6,F24*予算詳細!$N$6,F24)))</f>
        <v>0</v>
      </c>
    </row>
    <row r="25" spans="1:21" x14ac:dyDescent="0.2">
      <c r="K25" s="442" t="str">
        <f>予算詳細!$L$4</f>
        <v>USD</v>
      </c>
      <c r="L25" s="304"/>
      <c r="M25" s="141"/>
      <c r="N25" s="307"/>
      <c r="O25" s="382">
        <f>SUMIF($E$20:$E$24,$K25,O$20:O$24)</f>
        <v>1000</v>
      </c>
      <c r="P25" s="382">
        <f t="shared" ref="P25:Q25" si="6">SUMIF($E$20:$E$24,$K25,P$20:P$24)</f>
        <v>1000</v>
      </c>
      <c r="Q25" s="383">
        <f t="shared" si="6"/>
        <v>0</v>
      </c>
    </row>
    <row r="26" spans="1:21" x14ac:dyDescent="0.2">
      <c r="K26" s="142" t="str">
        <f>予算詳細!$L$5</f>
        <v>MMK</v>
      </c>
      <c r="L26" s="305"/>
      <c r="M26" s="143"/>
      <c r="N26" s="308"/>
      <c r="O26" s="384">
        <f>SUMIF($E$20:$E$24,$K26,O$20:O$24)</f>
        <v>100</v>
      </c>
      <c r="P26" s="384">
        <f>SUMIF($E$20:$E$24,$K26,P$20:P$24)</f>
        <v>100</v>
      </c>
      <c r="Q26" s="385">
        <f>SUMIF($E$20:$E$24,$K26,Q$20:Q$24)</f>
        <v>0</v>
      </c>
    </row>
    <row r="27" spans="1:21" ht="13.5" thickBot="1" x14ac:dyDescent="0.25">
      <c r="K27" s="249" t="str">
        <f>予算詳細!$L$6</f>
        <v>THB</v>
      </c>
      <c r="L27" s="306"/>
      <c r="M27" s="145"/>
      <c r="N27" s="309"/>
      <c r="O27" s="386">
        <f>SUMIF($E$20:$E$24,$K27,O$20:O$24)</f>
        <v>10</v>
      </c>
      <c r="P27" s="386">
        <f>SUMIF($E$20:$E$24,$K27,P$20:P$24)</f>
        <v>10</v>
      </c>
      <c r="Q27" s="387">
        <f>SUMIF($E$20:$E$24,$K27,Q$20:Q$24)</f>
        <v>0</v>
      </c>
    </row>
    <row r="28" spans="1:21" x14ac:dyDescent="0.2">
      <c r="K28" s="250"/>
      <c r="L28" s="313"/>
      <c r="M28" s="251"/>
      <c r="N28" s="313"/>
      <c r="O28" s="388"/>
      <c r="P28" s="388"/>
      <c r="Q28" s="388"/>
    </row>
    <row r="29" spans="1:21" x14ac:dyDescent="0.2">
      <c r="C29" t="s">
        <v>456</v>
      </c>
    </row>
    <row r="30" spans="1:21" x14ac:dyDescent="0.2">
      <c r="D30" t="s">
        <v>457</v>
      </c>
    </row>
    <row r="31" spans="1:21" s="10" customFormat="1" ht="13.5" thickBot="1" x14ac:dyDescent="0.25">
      <c r="A31" s="146" t="s">
        <v>263</v>
      </c>
      <c r="B31" s="540" t="s">
        <v>264</v>
      </c>
      <c r="C31" s="541"/>
      <c r="D31" s="542"/>
      <c r="E31" s="146" t="s">
        <v>265</v>
      </c>
      <c r="F31" s="377" t="s">
        <v>266</v>
      </c>
      <c r="G31" s="146" t="s">
        <v>267</v>
      </c>
      <c r="H31" s="146" t="s">
        <v>268</v>
      </c>
      <c r="I31" s="146" t="s">
        <v>267</v>
      </c>
      <c r="J31" s="146" t="s">
        <v>268</v>
      </c>
      <c r="K31" s="146" t="s">
        <v>267</v>
      </c>
      <c r="L31" s="146" t="s">
        <v>268</v>
      </c>
      <c r="M31" s="146" t="s">
        <v>267</v>
      </c>
      <c r="N31" s="146" t="s">
        <v>268</v>
      </c>
      <c r="O31" s="377" t="s">
        <v>273</v>
      </c>
      <c r="P31" s="377" t="s">
        <v>271</v>
      </c>
      <c r="Q31" s="377" t="s">
        <v>272</v>
      </c>
      <c r="R31" s="146" t="s">
        <v>269</v>
      </c>
      <c r="S31" s="146" t="s">
        <v>334</v>
      </c>
      <c r="T31" s="163" t="s">
        <v>333</v>
      </c>
      <c r="U31" s="163" t="s">
        <v>274</v>
      </c>
    </row>
    <row r="32" spans="1:21" ht="13.5" thickTop="1" x14ac:dyDescent="0.2">
      <c r="A32" s="166">
        <v>1</v>
      </c>
      <c r="B32" s="310"/>
      <c r="C32" s="311"/>
      <c r="D32" s="312"/>
      <c r="E32" s="166" t="s">
        <v>6</v>
      </c>
      <c r="F32" s="378">
        <v>6000</v>
      </c>
      <c r="G32" s="167">
        <v>1</v>
      </c>
      <c r="H32" s="303"/>
      <c r="I32" s="167"/>
      <c r="J32" s="303"/>
      <c r="K32" s="167"/>
      <c r="L32" s="273"/>
      <c r="M32" s="166"/>
      <c r="N32" s="273"/>
      <c r="O32" s="379">
        <f t="shared" ref="O32:O51" si="7">ROUNDDOWN(PRODUCT(F32,G32,I32,K32,M32),2)</f>
        <v>6000</v>
      </c>
      <c r="P32" s="380">
        <f>O32-Q32</f>
        <v>6000</v>
      </c>
      <c r="Q32" s="381">
        <v>0</v>
      </c>
      <c r="R32" s="168"/>
      <c r="S32" s="166"/>
      <c r="T32" s="164" t="str">
        <f t="shared" ref="T32:T51" si="8">IF(U32&gt;49999,"3者見積必要","")</f>
        <v>3者見積必要</v>
      </c>
      <c r="U32" s="165">
        <f>IF(E32=予算詳細!$L$4,F32*予算詳細!$N$4,IF(E32=予算詳細!$L$5,F32*予算詳細!$N$5,IF(E32=予算詳細!$L$6,F32*予算詳細!$N$6,F32)))</f>
        <v>660000</v>
      </c>
    </row>
    <row r="33" spans="1:21" x14ac:dyDescent="0.2">
      <c r="A33" s="166">
        <v>2</v>
      </c>
      <c r="B33" s="266"/>
      <c r="C33" s="267"/>
      <c r="D33" s="268"/>
      <c r="E33" s="166" t="s">
        <v>154</v>
      </c>
      <c r="F33" s="378">
        <v>600</v>
      </c>
      <c r="G33" s="167">
        <v>1</v>
      </c>
      <c r="H33" s="303"/>
      <c r="I33" s="167"/>
      <c r="J33" s="303"/>
      <c r="K33" s="167"/>
      <c r="L33" s="273"/>
      <c r="M33" s="166"/>
      <c r="N33" s="273"/>
      <c r="O33" s="379">
        <f t="shared" si="7"/>
        <v>600</v>
      </c>
      <c r="P33" s="380">
        <f>O33-Q33</f>
        <v>600</v>
      </c>
      <c r="Q33" s="381">
        <v>0</v>
      </c>
      <c r="R33" s="168"/>
      <c r="S33" s="166"/>
      <c r="T33" s="164" t="str">
        <f t="shared" si="8"/>
        <v/>
      </c>
      <c r="U33" s="165">
        <f>IF(E33=予算詳細!$L$4,F33*予算詳細!$N$4,IF(E33=予算詳細!$L$5,F33*予算詳細!$N$5,IF(E33=予算詳細!$L$6,F33*予算詳細!$N$6,F33)))</f>
        <v>48</v>
      </c>
    </row>
    <row r="34" spans="1:21" x14ac:dyDescent="0.2">
      <c r="A34" s="166">
        <v>3</v>
      </c>
      <c r="B34" s="266"/>
      <c r="C34" s="267"/>
      <c r="D34" s="268"/>
      <c r="E34" s="166" t="s">
        <v>224</v>
      </c>
      <c r="F34" s="378">
        <v>60</v>
      </c>
      <c r="G34" s="167">
        <v>1</v>
      </c>
      <c r="H34" s="303"/>
      <c r="I34" s="167"/>
      <c r="J34" s="303"/>
      <c r="K34" s="167"/>
      <c r="L34" s="273"/>
      <c r="M34" s="166"/>
      <c r="N34" s="273"/>
      <c r="O34" s="379">
        <f t="shared" si="7"/>
        <v>60</v>
      </c>
      <c r="P34" s="380">
        <f>O34-Q34</f>
        <v>60</v>
      </c>
      <c r="Q34" s="381">
        <v>0</v>
      </c>
      <c r="R34" s="168"/>
      <c r="S34" s="166"/>
      <c r="T34" s="164" t="str">
        <f t="shared" si="8"/>
        <v/>
      </c>
      <c r="U34" s="165">
        <f>IF(E34=予算詳細!$L$4,F34*予算詳細!$N$4,IF(E34=予算詳細!$L$5,F34*予算詳細!$N$5,IF(E34=予算詳細!$L$6,F34*予算詳細!$N$6,F34)))</f>
        <v>180</v>
      </c>
    </row>
    <row r="35" spans="1:21" x14ac:dyDescent="0.2">
      <c r="A35" s="166">
        <v>4</v>
      </c>
      <c r="B35" s="266"/>
      <c r="C35" s="267"/>
      <c r="D35" s="268"/>
      <c r="E35" s="166" t="s">
        <v>6</v>
      </c>
      <c r="F35" s="378">
        <v>6</v>
      </c>
      <c r="G35" s="167">
        <v>1</v>
      </c>
      <c r="H35" s="303"/>
      <c r="I35" s="167"/>
      <c r="J35" s="303"/>
      <c r="K35" s="167"/>
      <c r="L35" s="273"/>
      <c r="M35" s="166"/>
      <c r="N35" s="273"/>
      <c r="O35" s="379">
        <f t="shared" si="7"/>
        <v>6</v>
      </c>
      <c r="P35" s="380">
        <f>O35-Q35</f>
        <v>6</v>
      </c>
      <c r="Q35" s="381">
        <v>0</v>
      </c>
      <c r="R35" s="168"/>
      <c r="S35" s="166"/>
      <c r="T35" s="164" t="str">
        <f t="shared" si="8"/>
        <v/>
      </c>
      <c r="U35" s="165">
        <f>IF(E35=予算詳細!$L$4,F35*予算詳細!$N$4,IF(E35=予算詳細!$L$5,F35*予算詳細!$N$5,IF(E35=予算詳細!$L$6,F35*予算詳細!$N$6,F35)))</f>
        <v>660</v>
      </c>
    </row>
    <row r="36" spans="1:21" x14ac:dyDescent="0.2">
      <c r="A36" s="166">
        <v>5</v>
      </c>
      <c r="B36" s="266"/>
      <c r="C36" s="267"/>
      <c r="D36" s="268"/>
      <c r="E36" s="166"/>
      <c r="F36" s="378"/>
      <c r="G36" s="167"/>
      <c r="H36" s="303"/>
      <c r="I36" s="167"/>
      <c r="J36" s="303"/>
      <c r="K36" s="167"/>
      <c r="L36" s="273"/>
      <c r="M36" s="166"/>
      <c r="N36" s="273"/>
      <c r="O36" s="379">
        <f t="shared" si="7"/>
        <v>0</v>
      </c>
      <c r="P36" s="380">
        <f>O36-Q36</f>
        <v>0</v>
      </c>
      <c r="Q36" s="381">
        <v>0</v>
      </c>
      <c r="R36" s="168"/>
      <c r="S36" s="166"/>
      <c r="T36" s="164" t="str">
        <f t="shared" si="8"/>
        <v/>
      </c>
      <c r="U36" s="165">
        <f>IF(E36=予算詳細!$L$4,F36*予算詳細!$N$4,IF(E36=予算詳細!$L$5,F36*予算詳細!$N$5,IF(E36=予算詳細!$L$6,F36*予算詳細!$N$6,F36)))</f>
        <v>0</v>
      </c>
    </row>
    <row r="37" spans="1:21" outlineLevel="1" x14ac:dyDescent="0.2">
      <c r="A37" s="166">
        <v>6</v>
      </c>
      <c r="B37" s="266"/>
      <c r="C37" s="267"/>
      <c r="D37" s="268"/>
      <c r="E37" s="166"/>
      <c r="F37" s="378"/>
      <c r="G37" s="167"/>
      <c r="H37" s="303"/>
      <c r="I37" s="167"/>
      <c r="J37" s="303"/>
      <c r="K37" s="167"/>
      <c r="L37" s="273"/>
      <c r="M37" s="166"/>
      <c r="N37" s="273"/>
      <c r="O37" s="379">
        <f t="shared" si="7"/>
        <v>0</v>
      </c>
      <c r="P37" s="380">
        <f t="shared" ref="P37:P51" si="9">O37-Q37</f>
        <v>0</v>
      </c>
      <c r="Q37" s="381">
        <v>0</v>
      </c>
      <c r="R37" s="168"/>
      <c r="S37" s="166"/>
      <c r="T37" s="164" t="str">
        <f t="shared" si="8"/>
        <v/>
      </c>
      <c r="U37" s="165">
        <f>IF(E37=予算詳細!$L$4,F37*予算詳細!$N$4,IF(E37=予算詳細!$L$5,F37*予算詳細!$N$5,IF(E37=予算詳細!$L$6,F37*予算詳細!$N$6,F37)))</f>
        <v>0</v>
      </c>
    </row>
    <row r="38" spans="1:21" outlineLevel="1" x14ac:dyDescent="0.2">
      <c r="A38" s="166">
        <v>7</v>
      </c>
      <c r="B38" s="266"/>
      <c r="C38" s="267"/>
      <c r="D38" s="268"/>
      <c r="E38" s="166"/>
      <c r="F38" s="378"/>
      <c r="G38" s="167"/>
      <c r="H38" s="303"/>
      <c r="I38" s="167"/>
      <c r="J38" s="303"/>
      <c r="K38" s="167"/>
      <c r="L38" s="273"/>
      <c r="M38" s="166"/>
      <c r="N38" s="273"/>
      <c r="O38" s="379">
        <f t="shared" si="7"/>
        <v>0</v>
      </c>
      <c r="P38" s="380">
        <f t="shared" si="9"/>
        <v>0</v>
      </c>
      <c r="Q38" s="381">
        <v>0</v>
      </c>
      <c r="R38" s="168"/>
      <c r="S38" s="166"/>
      <c r="T38" s="164" t="str">
        <f t="shared" si="8"/>
        <v/>
      </c>
      <c r="U38" s="165">
        <f>IF(E38=予算詳細!$L$4,F38*予算詳細!$N$4,IF(E38=予算詳細!$L$5,F38*予算詳細!$N$5,IF(E38=予算詳細!$L$6,F38*予算詳細!$N$6,F38)))</f>
        <v>0</v>
      </c>
    </row>
    <row r="39" spans="1:21" outlineLevel="1" x14ac:dyDescent="0.2">
      <c r="A39" s="166">
        <v>8</v>
      </c>
      <c r="B39" s="266"/>
      <c r="C39" s="267"/>
      <c r="D39" s="268"/>
      <c r="E39" s="166"/>
      <c r="F39" s="378"/>
      <c r="G39" s="167"/>
      <c r="H39" s="303"/>
      <c r="I39" s="167"/>
      <c r="J39" s="303"/>
      <c r="K39" s="167"/>
      <c r="L39" s="273"/>
      <c r="M39" s="166"/>
      <c r="N39" s="273"/>
      <c r="O39" s="379">
        <f t="shared" si="7"/>
        <v>0</v>
      </c>
      <c r="P39" s="380">
        <f t="shared" si="9"/>
        <v>0</v>
      </c>
      <c r="Q39" s="381">
        <v>0</v>
      </c>
      <c r="R39" s="168"/>
      <c r="S39" s="166"/>
      <c r="T39" s="164" t="str">
        <f t="shared" si="8"/>
        <v/>
      </c>
      <c r="U39" s="165">
        <f>IF(E39=予算詳細!$L$4,F39*予算詳細!$N$4,IF(E39=予算詳細!$L$5,F39*予算詳細!$N$5,IF(E39=予算詳細!$L$6,F39*予算詳細!$N$6,F39)))</f>
        <v>0</v>
      </c>
    </row>
    <row r="40" spans="1:21" outlineLevel="1" x14ac:dyDescent="0.2">
      <c r="A40" s="166">
        <v>9</v>
      </c>
      <c r="B40" s="266"/>
      <c r="C40" s="267"/>
      <c r="D40" s="268"/>
      <c r="E40" s="166"/>
      <c r="F40" s="378"/>
      <c r="G40" s="167"/>
      <c r="H40" s="303"/>
      <c r="I40" s="167"/>
      <c r="J40" s="303"/>
      <c r="K40" s="167"/>
      <c r="L40" s="273"/>
      <c r="M40" s="166"/>
      <c r="N40" s="273"/>
      <c r="O40" s="379">
        <f t="shared" si="7"/>
        <v>0</v>
      </c>
      <c r="P40" s="380">
        <f t="shared" si="9"/>
        <v>0</v>
      </c>
      <c r="Q40" s="381">
        <v>0</v>
      </c>
      <c r="R40" s="168"/>
      <c r="S40" s="166"/>
      <c r="T40" s="164" t="str">
        <f t="shared" si="8"/>
        <v/>
      </c>
      <c r="U40" s="165">
        <f>IF(E40=予算詳細!$L$4,F40*予算詳細!$N$4,IF(E40=予算詳細!$L$5,F40*予算詳細!$N$5,IF(E40=予算詳細!$L$6,F40*予算詳細!$N$6,F40)))</f>
        <v>0</v>
      </c>
    </row>
    <row r="41" spans="1:21" outlineLevel="1" x14ac:dyDescent="0.2">
      <c r="A41" s="166">
        <v>10</v>
      </c>
      <c r="B41" s="266"/>
      <c r="C41" s="267"/>
      <c r="D41" s="268"/>
      <c r="E41" s="166"/>
      <c r="F41" s="378"/>
      <c r="G41" s="167"/>
      <c r="H41" s="303"/>
      <c r="I41" s="167"/>
      <c r="J41" s="303"/>
      <c r="K41" s="167"/>
      <c r="L41" s="273"/>
      <c r="M41" s="166"/>
      <c r="N41" s="273"/>
      <c r="O41" s="379">
        <f t="shared" si="7"/>
        <v>0</v>
      </c>
      <c r="P41" s="380">
        <f t="shared" si="9"/>
        <v>0</v>
      </c>
      <c r="Q41" s="381">
        <v>0</v>
      </c>
      <c r="R41" s="168"/>
      <c r="S41" s="166"/>
      <c r="T41" s="164" t="str">
        <f t="shared" si="8"/>
        <v/>
      </c>
      <c r="U41" s="165">
        <f>IF(E41=予算詳細!$L$4,F41*予算詳細!$N$4,IF(E41=予算詳細!$L$5,F41*予算詳細!$N$5,IF(E41=予算詳細!$L$6,F41*予算詳細!$N$6,F41)))</f>
        <v>0</v>
      </c>
    </row>
    <row r="42" spans="1:21" outlineLevel="1" x14ac:dyDescent="0.2">
      <c r="A42" s="166">
        <v>11</v>
      </c>
      <c r="B42" s="266"/>
      <c r="C42" s="267"/>
      <c r="D42" s="268"/>
      <c r="E42" s="166"/>
      <c r="F42" s="378"/>
      <c r="G42" s="167"/>
      <c r="H42" s="303"/>
      <c r="I42" s="167"/>
      <c r="J42" s="303"/>
      <c r="K42" s="167"/>
      <c r="L42" s="273"/>
      <c r="M42" s="166"/>
      <c r="N42" s="273"/>
      <c r="O42" s="379">
        <f t="shared" si="7"/>
        <v>0</v>
      </c>
      <c r="P42" s="380">
        <f t="shared" si="9"/>
        <v>0</v>
      </c>
      <c r="Q42" s="381">
        <v>0</v>
      </c>
      <c r="R42" s="168"/>
      <c r="S42" s="166"/>
      <c r="T42" s="164" t="str">
        <f t="shared" si="8"/>
        <v/>
      </c>
      <c r="U42" s="165">
        <f>IF(E42=予算詳細!$L$4,F42*予算詳細!$N$4,IF(E42=予算詳細!$L$5,F42*予算詳細!$N$5,IF(E42=予算詳細!$L$6,F42*予算詳細!$N$6,F42)))</f>
        <v>0</v>
      </c>
    </row>
    <row r="43" spans="1:21" outlineLevel="1" x14ac:dyDescent="0.2">
      <c r="A43" s="166">
        <v>12</v>
      </c>
      <c r="B43" s="266"/>
      <c r="C43" s="267"/>
      <c r="D43" s="268"/>
      <c r="E43" s="166"/>
      <c r="F43" s="378"/>
      <c r="G43" s="167"/>
      <c r="H43" s="303"/>
      <c r="I43" s="167"/>
      <c r="J43" s="303"/>
      <c r="K43" s="167"/>
      <c r="L43" s="273"/>
      <c r="M43" s="166"/>
      <c r="N43" s="273"/>
      <c r="O43" s="379">
        <f t="shared" si="7"/>
        <v>0</v>
      </c>
      <c r="P43" s="380">
        <f t="shared" si="9"/>
        <v>0</v>
      </c>
      <c r="Q43" s="381">
        <v>0</v>
      </c>
      <c r="R43" s="168"/>
      <c r="S43" s="166"/>
      <c r="T43" s="164" t="str">
        <f t="shared" si="8"/>
        <v/>
      </c>
      <c r="U43" s="165">
        <f>IF(E43=予算詳細!$L$4,F43*予算詳細!$N$4,IF(E43=予算詳細!$L$5,F43*予算詳細!$N$5,IF(E43=予算詳細!$L$6,F43*予算詳細!$N$6,F43)))</f>
        <v>0</v>
      </c>
    </row>
    <row r="44" spans="1:21" outlineLevel="1" x14ac:dyDescent="0.2">
      <c r="A44" s="166">
        <v>13</v>
      </c>
      <c r="B44" s="266"/>
      <c r="C44" s="267"/>
      <c r="D44" s="268"/>
      <c r="E44" s="166"/>
      <c r="F44" s="378"/>
      <c r="G44" s="167"/>
      <c r="H44" s="303"/>
      <c r="I44" s="167"/>
      <c r="J44" s="303"/>
      <c r="K44" s="167"/>
      <c r="L44" s="273"/>
      <c r="M44" s="166"/>
      <c r="N44" s="273"/>
      <c r="O44" s="379">
        <f t="shared" si="7"/>
        <v>0</v>
      </c>
      <c r="P44" s="380">
        <f t="shared" si="9"/>
        <v>0</v>
      </c>
      <c r="Q44" s="381">
        <v>0</v>
      </c>
      <c r="R44" s="168"/>
      <c r="S44" s="166"/>
      <c r="T44" s="164" t="str">
        <f t="shared" si="8"/>
        <v/>
      </c>
      <c r="U44" s="165">
        <f>IF(E44=予算詳細!$L$4,F44*予算詳細!$N$4,IF(E44=予算詳細!$L$5,F44*予算詳細!$N$5,IF(E44=予算詳細!$L$6,F44*予算詳細!$N$6,F44)))</f>
        <v>0</v>
      </c>
    </row>
    <row r="45" spans="1:21" outlineLevel="1" x14ac:dyDescent="0.2">
      <c r="A45" s="166">
        <v>14</v>
      </c>
      <c r="B45" s="266"/>
      <c r="C45" s="267"/>
      <c r="D45" s="268"/>
      <c r="E45" s="166"/>
      <c r="F45" s="378"/>
      <c r="G45" s="167"/>
      <c r="H45" s="303"/>
      <c r="I45" s="167"/>
      <c r="J45" s="303"/>
      <c r="K45" s="167"/>
      <c r="L45" s="273"/>
      <c r="M45" s="166"/>
      <c r="N45" s="273"/>
      <c r="O45" s="379">
        <f t="shared" si="7"/>
        <v>0</v>
      </c>
      <c r="P45" s="380">
        <f t="shared" si="9"/>
        <v>0</v>
      </c>
      <c r="Q45" s="381">
        <v>0</v>
      </c>
      <c r="R45" s="168"/>
      <c r="S45" s="166"/>
      <c r="T45" s="164" t="str">
        <f t="shared" si="8"/>
        <v/>
      </c>
      <c r="U45" s="165">
        <f>IF(E45=予算詳細!$L$4,F45*予算詳細!$N$4,IF(E45=予算詳細!$L$5,F45*予算詳細!$N$5,IF(E45=予算詳細!$L$6,F45*予算詳細!$N$6,F45)))</f>
        <v>0</v>
      </c>
    </row>
    <row r="46" spans="1:21" outlineLevel="1" x14ac:dyDescent="0.2">
      <c r="A46" s="166">
        <v>15</v>
      </c>
      <c r="B46" s="266"/>
      <c r="C46" s="267"/>
      <c r="D46" s="268"/>
      <c r="E46" s="166"/>
      <c r="F46" s="378"/>
      <c r="G46" s="167"/>
      <c r="H46" s="303"/>
      <c r="I46" s="167"/>
      <c r="J46" s="303"/>
      <c r="K46" s="167"/>
      <c r="L46" s="273"/>
      <c r="M46" s="166"/>
      <c r="N46" s="273"/>
      <c r="O46" s="379">
        <f t="shared" si="7"/>
        <v>0</v>
      </c>
      <c r="P46" s="380">
        <f t="shared" si="9"/>
        <v>0</v>
      </c>
      <c r="Q46" s="381">
        <v>0</v>
      </c>
      <c r="R46" s="168"/>
      <c r="S46" s="166"/>
      <c r="T46" s="164" t="str">
        <f t="shared" si="8"/>
        <v/>
      </c>
      <c r="U46" s="165">
        <f>IF(E46=予算詳細!$L$4,F46*予算詳細!$N$4,IF(E46=予算詳細!$L$5,F46*予算詳細!$N$5,IF(E46=予算詳細!$L$6,F46*予算詳細!$N$6,F46)))</f>
        <v>0</v>
      </c>
    </row>
    <row r="47" spans="1:21" outlineLevel="1" x14ac:dyDescent="0.2">
      <c r="A47" s="166">
        <v>16</v>
      </c>
      <c r="B47" s="266"/>
      <c r="C47" s="267"/>
      <c r="D47" s="268"/>
      <c r="E47" s="166"/>
      <c r="F47" s="378"/>
      <c r="G47" s="167"/>
      <c r="H47" s="303"/>
      <c r="I47" s="167"/>
      <c r="J47" s="303"/>
      <c r="K47" s="167"/>
      <c r="L47" s="273"/>
      <c r="M47" s="166"/>
      <c r="N47" s="273"/>
      <c r="O47" s="379">
        <f t="shared" si="7"/>
        <v>0</v>
      </c>
      <c r="P47" s="380">
        <f t="shared" si="9"/>
        <v>0</v>
      </c>
      <c r="Q47" s="381">
        <v>0</v>
      </c>
      <c r="R47" s="168"/>
      <c r="S47" s="166"/>
      <c r="T47" s="164" t="str">
        <f t="shared" si="8"/>
        <v/>
      </c>
      <c r="U47" s="165">
        <f>IF(E47=予算詳細!$L$4,F47*予算詳細!$N$4,IF(E47=予算詳細!$L$5,F47*予算詳細!$N$5,IF(E47=予算詳細!$L$6,F47*予算詳細!$N$6,F47)))</f>
        <v>0</v>
      </c>
    </row>
    <row r="48" spans="1:21" outlineLevel="1" x14ac:dyDescent="0.2">
      <c r="A48" s="166">
        <v>17</v>
      </c>
      <c r="B48" s="266"/>
      <c r="C48" s="267"/>
      <c r="D48" s="268"/>
      <c r="E48" s="166"/>
      <c r="F48" s="378"/>
      <c r="G48" s="167"/>
      <c r="H48" s="303"/>
      <c r="I48" s="167"/>
      <c r="J48" s="303"/>
      <c r="K48" s="167"/>
      <c r="L48" s="273"/>
      <c r="M48" s="166"/>
      <c r="N48" s="273"/>
      <c r="O48" s="379">
        <f t="shared" si="7"/>
        <v>0</v>
      </c>
      <c r="P48" s="380">
        <f t="shared" si="9"/>
        <v>0</v>
      </c>
      <c r="Q48" s="381">
        <v>0</v>
      </c>
      <c r="R48" s="168"/>
      <c r="S48" s="166"/>
      <c r="T48" s="164" t="str">
        <f t="shared" si="8"/>
        <v/>
      </c>
      <c r="U48" s="165">
        <f>IF(E48=予算詳細!$L$4,F48*予算詳細!$N$4,IF(E48=予算詳細!$L$5,F48*予算詳細!$N$5,IF(E48=予算詳細!$L$6,F48*予算詳細!$N$6,F48)))</f>
        <v>0</v>
      </c>
    </row>
    <row r="49" spans="1:21" outlineLevel="1" x14ac:dyDescent="0.2">
      <c r="A49" s="166">
        <v>18</v>
      </c>
      <c r="B49" s="266"/>
      <c r="C49" s="267"/>
      <c r="D49" s="268"/>
      <c r="E49" s="166"/>
      <c r="F49" s="378"/>
      <c r="G49" s="167"/>
      <c r="H49" s="303"/>
      <c r="I49" s="167"/>
      <c r="J49" s="303"/>
      <c r="K49" s="167"/>
      <c r="L49" s="273"/>
      <c r="M49" s="166"/>
      <c r="N49" s="273"/>
      <c r="O49" s="379">
        <f t="shared" si="7"/>
        <v>0</v>
      </c>
      <c r="P49" s="380">
        <f t="shared" si="9"/>
        <v>0</v>
      </c>
      <c r="Q49" s="381">
        <v>0</v>
      </c>
      <c r="R49" s="168"/>
      <c r="S49" s="166"/>
      <c r="T49" s="164" t="str">
        <f t="shared" si="8"/>
        <v/>
      </c>
      <c r="U49" s="165">
        <f>IF(E49=予算詳細!$L$4,F49*予算詳細!$N$4,IF(E49=予算詳細!$L$5,F49*予算詳細!$N$5,IF(E49=予算詳細!$L$6,F49*予算詳細!$N$6,F49)))</f>
        <v>0</v>
      </c>
    </row>
    <row r="50" spans="1:21" outlineLevel="1" x14ac:dyDescent="0.2">
      <c r="A50" s="166">
        <v>19</v>
      </c>
      <c r="B50" s="266"/>
      <c r="C50" s="267"/>
      <c r="D50" s="268"/>
      <c r="E50" s="166"/>
      <c r="F50" s="378"/>
      <c r="G50" s="167"/>
      <c r="H50" s="303"/>
      <c r="I50" s="167"/>
      <c r="J50" s="303"/>
      <c r="K50" s="167"/>
      <c r="L50" s="273"/>
      <c r="M50" s="166"/>
      <c r="N50" s="273"/>
      <c r="O50" s="379">
        <f t="shared" si="7"/>
        <v>0</v>
      </c>
      <c r="P50" s="380">
        <f t="shared" si="9"/>
        <v>0</v>
      </c>
      <c r="Q50" s="381">
        <v>0</v>
      </c>
      <c r="R50" s="168"/>
      <c r="S50" s="166"/>
      <c r="T50" s="164" t="str">
        <f t="shared" si="8"/>
        <v/>
      </c>
      <c r="U50" s="165">
        <f>IF(E50=予算詳細!$L$4,F50*予算詳細!$N$4,IF(E50=予算詳細!$L$5,F50*予算詳細!$N$5,IF(E50=予算詳細!$L$6,F50*予算詳細!$N$6,F50)))</f>
        <v>0</v>
      </c>
    </row>
    <row r="51" spans="1:21" ht="13.5" outlineLevel="1" thickBot="1" x14ac:dyDescent="0.25">
      <c r="A51" s="415">
        <v>20</v>
      </c>
      <c r="B51" s="266"/>
      <c r="C51" s="267"/>
      <c r="D51" s="268"/>
      <c r="E51" s="166"/>
      <c r="F51" s="378"/>
      <c r="G51" s="167"/>
      <c r="H51" s="303"/>
      <c r="I51" s="167"/>
      <c r="J51" s="303"/>
      <c r="K51" s="443"/>
      <c r="L51" s="273"/>
      <c r="M51" s="166"/>
      <c r="N51" s="273"/>
      <c r="O51" s="379">
        <f t="shared" si="7"/>
        <v>0</v>
      </c>
      <c r="P51" s="380">
        <f t="shared" si="9"/>
        <v>0</v>
      </c>
      <c r="Q51" s="381">
        <v>0</v>
      </c>
      <c r="R51" s="168"/>
      <c r="S51" s="166"/>
      <c r="T51" s="164" t="str">
        <f t="shared" si="8"/>
        <v/>
      </c>
      <c r="U51" s="165">
        <f>IF(E51=予算詳細!$L$4,F51*予算詳細!$N$4,IF(E51=予算詳細!$L$5,F51*予算詳細!$N$5,IF(E51=予算詳細!$L$6,F51*予算詳細!$N$6,F51)))</f>
        <v>0</v>
      </c>
    </row>
    <row r="52" spans="1:21" x14ac:dyDescent="0.2">
      <c r="A52" s="416"/>
      <c r="K52" s="442" t="str">
        <f>予算詳細!$L$4</f>
        <v>USD</v>
      </c>
      <c r="L52" s="304"/>
      <c r="M52" s="141"/>
      <c r="N52" s="307"/>
      <c r="O52" s="382">
        <f t="shared" ref="O52:Q54" si="10">SUMIF($E$32:$E$51,$K52,O$32:O$51)</f>
        <v>6006</v>
      </c>
      <c r="P52" s="382">
        <f t="shared" si="10"/>
        <v>6006</v>
      </c>
      <c r="Q52" s="383">
        <f t="shared" si="10"/>
        <v>0</v>
      </c>
    </row>
    <row r="53" spans="1:21" x14ac:dyDescent="0.2">
      <c r="A53" s="220"/>
      <c r="K53" s="142" t="str">
        <f>予算詳細!$L$5</f>
        <v>MMK</v>
      </c>
      <c r="L53" s="305"/>
      <c r="M53" s="143"/>
      <c r="N53" s="308"/>
      <c r="O53" s="384">
        <f t="shared" si="10"/>
        <v>600</v>
      </c>
      <c r="P53" s="384">
        <f t="shared" si="10"/>
        <v>600</v>
      </c>
      <c r="Q53" s="385">
        <f t="shared" si="10"/>
        <v>0</v>
      </c>
    </row>
    <row r="54" spans="1:21" ht="13.5" thickBot="1" x14ac:dyDescent="0.25">
      <c r="A54" s="220"/>
      <c r="K54" s="249" t="str">
        <f>予算詳細!$L$6</f>
        <v>THB</v>
      </c>
      <c r="L54" s="306"/>
      <c r="M54" s="145"/>
      <c r="N54" s="309"/>
      <c r="O54" s="386">
        <f t="shared" si="10"/>
        <v>60</v>
      </c>
      <c r="P54" s="386">
        <f t="shared" si="10"/>
        <v>60</v>
      </c>
      <c r="Q54" s="387">
        <f t="shared" si="10"/>
        <v>0</v>
      </c>
    </row>
    <row r="56" spans="1:21" x14ac:dyDescent="0.2">
      <c r="D56" t="s">
        <v>458</v>
      </c>
    </row>
    <row r="57" spans="1:21" s="10" customFormat="1" ht="13.5" thickBot="1" x14ac:dyDescent="0.25">
      <c r="A57" s="146" t="s">
        <v>263</v>
      </c>
      <c r="B57" s="540" t="s">
        <v>264</v>
      </c>
      <c r="C57" s="541"/>
      <c r="D57" s="542"/>
      <c r="E57" s="146" t="s">
        <v>265</v>
      </c>
      <c r="F57" s="377" t="s">
        <v>266</v>
      </c>
      <c r="G57" s="146" t="s">
        <v>267</v>
      </c>
      <c r="H57" s="146" t="s">
        <v>268</v>
      </c>
      <c r="I57" s="146" t="s">
        <v>267</v>
      </c>
      <c r="J57" s="146" t="s">
        <v>268</v>
      </c>
      <c r="K57" s="146" t="s">
        <v>267</v>
      </c>
      <c r="L57" s="146" t="s">
        <v>268</v>
      </c>
      <c r="M57" s="146" t="s">
        <v>267</v>
      </c>
      <c r="N57" s="146" t="s">
        <v>268</v>
      </c>
      <c r="O57" s="377" t="s">
        <v>273</v>
      </c>
      <c r="P57" s="377" t="s">
        <v>271</v>
      </c>
      <c r="Q57" s="377" t="s">
        <v>272</v>
      </c>
      <c r="R57" s="146" t="s">
        <v>269</v>
      </c>
      <c r="S57" s="146" t="s">
        <v>334</v>
      </c>
      <c r="T57" s="163" t="s">
        <v>333</v>
      </c>
      <c r="U57" s="163" t="s">
        <v>274</v>
      </c>
    </row>
    <row r="58" spans="1:21" ht="13.5" thickTop="1" x14ac:dyDescent="0.2">
      <c r="A58" s="166">
        <v>1</v>
      </c>
      <c r="B58" s="310"/>
      <c r="C58" s="311"/>
      <c r="D58" s="312"/>
      <c r="E58" s="166" t="s">
        <v>6</v>
      </c>
      <c r="F58" s="378">
        <v>7000</v>
      </c>
      <c r="G58" s="167">
        <v>1</v>
      </c>
      <c r="H58" s="303"/>
      <c r="I58" s="167"/>
      <c r="J58" s="303"/>
      <c r="K58" s="167"/>
      <c r="L58" s="273"/>
      <c r="M58" s="166"/>
      <c r="N58" s="273"/>
      <c r="O58" s="379">
        <f t="shared" ref="O58:O77" si="11">ROUNDDOWN(PRODUCT(F58,G58,I58,K58,M58),2)</f>
        <v>7000</v>
      </c>
      <c r="P58" s="380">
        <f>O58-Q58</f>
        <v>7000</v>
      </c>
      <c r="Q58" s="381">
        <v>0</v>
      </c>
      <c r="R58" s="168"/>
      <c r="S58" s="166"/>
      <c r="T58" s="164" t="str">
        <f t="shared" ref="T58:T77" si="12">IF(U58&gt;49999,"3者見積必要","")</f>
        <v>3者見積必要</v>
      </c>
      <c r="U58" s="165">
        <f>IF(E58=予算詳細!$L$4,F58*予算詳細!$N$4,IF(E58=予算詳細!$L$5,F58*予算詳細!$N$5,IF(E58=予算詳細!$L$6,F58*予算詳細!$N$6,F58)))</f>
        <v>770000</v>
      </c>
    </row>
    <row r="59" spans="1:21" x14ac:dyDescent="0.2">
      <c r="A59" s="166">
        <v>2</v>
      </c>
      <c r="B59" s="266"/>
      <c r="C59" s="267"/>
      <c r="D59" s="268"/>
      <c r="E59" s="166" t="s">
        <v>154</v>
      </c>
      <c r="F59" s="378">
        <v>700</v>
      </c>
      <c r="G59" s="167">
        <v>1</v>
      </c>
      <c r="H59" s="303"/>
      <c r="I59" s="167"/>
      <c r="J59" s="303"/>
      <c r="K59" s="167"/>
      <c r="L59" s="273"/>
      <c r="M59" s="166"/>
      <c r="N59" s="273"/>
      <c r="O59" s="379">
        <f>ROUNDDOWN(PRODUCT(F59,G59,I59,K59,M59),2)</f>
        <v>700</v>
      </c>
      <c r="P59" s="380">
        <f>O59-Q59</f>
        <v>700</v>
      </c>
      <c r="Q59" s="381">
        <v>0</v>
      </c>
      <c r="R59" s="168"/>
      <c r="S59" s="166"/>
      <c r="T59" s="164" t="str">
        <f t="shared" si="12"/>
        <v/>
      </c>
      <c r="U59" s="165">
        <f>IF(E59=予算詳細!$L$4,F59*予算詳細!$N$4,IF(E59=予算詳細!$L$5,F59*予算詳細!$N$5,IF(E59=予算詳細!$L$6,F59*予算詳細!$N$6,F59)))</f>
        <v>56</v>
      </c>
    </row>
    <row r="60" spans="1:21" x14ac:dyDescent="0.2">
      <c r="A60" s="166">
        <v>3</v>
      </c>
      <c r="B60" s="266"/>
      <c r="C60" s="267"/>
      <c r="D60" s="268"/>
      <c r="E60" s="166" t="s">
        <v>224</v>
      </c>
      <c r="F60" s="378">
        <v>70</v>
      </c>
      <c r="G60" s="167">
        <v>1</v>
      </c>
      <c r="H60" s="303"/>
      <c r="I60" s="167"/>
      <c r="J60" s="303"/>
      <c r="K60" s="167"/>
      <c r="L60" s="273"/>
      <c r="M60" s="166"/>
      <c r="N60" s="273"/>
      <c r="O60" s="379">
        <f t="shared" si="11"/>
        <v>70</v>
      </c>
      <c r="P60" s="380">
        <f>O60-Q60</f>
        <v>70</v>
      </c>
      <c r="Q60" s="381">
        <v>0</v>
      </c>
      <c r="R60" s="168"/>
      <c r="S60" s="166"/>
      <c r="T60" s="164" t="str">
        <f t="shared" si="12"/>
        <v/>
      </c>
      <c r="U60" s="165">
        <f>IF(E60=予算詳細!$L$4,F60*予算詳細!$N$4,IF(E60=予算詳細!$L$5,F60*予算詳細!$N$5,IF(E60=予算詳細!$L$6,F60*予算詳細!$N$6,F60)))</f>
        <v>210</v>
      </c>
    </row>
    <row r="61" spans="1:21" x14ac:dyDescent="0.2">
      <c r="A61" s="166">
        <v>4</v>
      </c>
      <c r="B61" s="266"/>
      <c r="C61" s="267"/>
      <c r="D61" s="268"/>
      <c r="E61" s="166"/>
      <c r="F61" s="378"/>
      <c r="G61" s="167"/>
      <c r="H61" s="303"/>
      <c r="I61" s="167"/>
      <c r="J61" s="303"/>
      <c r="K61" s="167"/>
      <c r="L61" s="273"/>
      <c r="M61" s="166"/>
      <c r="N61" s="273"/>
      <c r="O61" s="379">
        <f t="shared" si="11"/>
        <v>0</v>
      </c>
      <c r="P61" s="380">
        <f>O61-Q61</f>
        <v>0</v>
      </c>
      <c r="Q61" s="381">
        <v>0</v>
      </c>
      <c r="R61" s="168"/>
      <c r="S61" s="166"/>
      <c r="T61" s="164" t="str">
        <f t="shared" si="12"/>
        <v/>
      </c>
      <c r="U61" s="165">
        <f>IF(E61=予算詳細!$L$4,F61*予算詳細!$N$4,IF(E61=予算詳細!$L$5,F61*予算詳細!$N$5,IF(E61=予算詳細!$L$6,F61*予算詳細!$N$6,F61)))</f>
        <v>0</v>
      </c>
    </row>
    <row r="62" spans="1:21" x14ac:dyDescent="0.2">
      <c r="A62" s="166">
        <v>5</v>
      </c>
      <c r="B62" s="266"/>
      <c r="C62" s="267"/>
      <c r="D62" s="268"/>
      <c r="E62" s="166"/>
      <c r="F62" s="378"/>
      <c r="G62" s="167"/>
      <c r="H62" s="303"/>
      <c r="I62" s="167"/>
      <c r="J62" s="303"/>
      <c r="K62" s="167"/>
      <c r="L62" s="273"/>
      <c r="M62" s="166"/>
      <c r="N62" s="273"/>
      <c r="O62" s="379">
        <f t="shared" si="11"/>
        <v>0</v>
      </c>
      <c r="P62" s="380">
        <f>O62-Q62</f>
        <v>0</v>
      </c>
      <c r="Q62" s="381">
        <v>0</v>
      </c>
      <c r="R62" s="168"/>
      <c r="S62" s="166"/>
      <c r="T62" s="164" t="str">
        <f t="shared" si="12"/>
        <v/>
      </c>
      <c r="U62" s="165">
        <f>IF(E62=予算詳細!$L$4,F62*予算詳細!$N$4,IF(E62=予算詳細!$L$5,F62*予算詳細!$N$5,IF(E62=予算詳細!$L$6,F62*予算詳細!$N$6,F62)))</f>
        <v>0</v>
      </c>
    </row>
    <row r="63" spans="1:21" outlineLevel="1" x14ac:dyDescent="0.2">
      <c r="A63" s="166">
        <v>6</v>
      </c>
      <c r="B63" s="266"/>
      <c r="C63" s="267"/>
      <c r="D63" s="268"/>
      <c r="E63" s="166"/>
      <c r="F63" s="378"/>
      <c r="G63" s="167"/>
      <c r="H63" s="303"/>
      <c r="I63" s="167"/>
      <c r="J63" s="303"/>
      <c r="K63" s="167"/>
      <c r="L63" s="273"/>
      <c r="M63" s="166"/>
      <c r="N63" s="273"/>
      <c r="O63" s="379">
        <f t="shared" si="11"/>
        <v>0</v>
      </c>
      <c r="P63" s="380">
        <f t="shared" ref="P63:P77" si="13">O63-Q63</f>
        <v>0</v>
      </c>
      <c r="Q63" s="381">
        <v>0</v>
      </c>
      <c r="R63" s="168"/>
      <c r="S63" s="166"/>
      <c r="T63" s="164" t="str">
        <f t="shared" si="12"/>
        <v/>
      </c>
      <c r="U63" s="165">
        <f>IF(E63=予算詳細!$L$4,F63*予算詳細!$N$4,IF(E63=予算詳細!$L$5,F63*予算詳細!$N$5,IF(E63=予算詳細!$L$6,F63*予算詳細!$N$6,F63)))</f>
        <v>0</v>
      </c>
    </row>
    <row r="64" spans="1:21" outlineLevel="1" x14ac:dyDescent="0.2">
      <c r="A64" s="166">
        <v>7</v>
      </c>
      <c r="B64" s="266"/>
      <c r="C64" s="267"/>
      <c r="D64" s="268"/>
      <c r="E64" s="166"/>
      <c r="F64" s="378"/>
      <c r="G64" s="167"/>
      <c r="H64" s="303"/>
      <c r="I64" s="167"/>
      <c r="J64" s="303"/>
      <c r="K64" s="167"/>
      <c r="L64" s="273"/>
      <c r="M64" s="166"/>
      <c r="N64" s="273"/>
      <c r="O64" s="379">
        <f t="shared" si="11"/>
        <v>0</v>
      </c>
      <c r="P64" s="380">
        <f t="shared" si="13"/>
        <v>0</v>
      </c>
      <c r="Q64" s="381">
        <v>0</v>
      </c>
      <c r="R64" s="168"/>
      <c r="S64" s="166"/>
      <c r="T64" s="164" t="str">
        <f t="shared" si="12"/>
        <v/>
      </c>
      <c r="U64" s="165">
        <f>IF(E64=予算詳細!$L$4,F64*予算詳細!$N$4,IF(E64=予算詳細!$L$5,F64*予算詳細!$N$5,IF(E64=予算詳細!$L$6,F64*予算詳細!$N$6,F64)))</f>
        <v>0</v>
      </c>
    </row>
    <row r="65" spans="1:21" outlineLevel="1" x14ac:dyDescent="0.2">
      <c r="A65" s="166">
        <v>8</v>
      </c>
      <c r="B65" s="266"/>
      <c r="C65" s="267"/>
      <c r="D65" s="268"/>
      <c r="E65" s="166"/>
      <c r="F65" s="378"/>
      <c r="G65" s="167"/>
      <c r="H65" s="303"/>
      <c r="I65" s="167"/>
      <c r="J65" s="303"/>
      <c r="K65" s="167"/>
      <c r="L65" s="273"/>
      <c r="M65" s="166"/>
      <c r="N65" s="273"/>
      <c r="O65" s="379">
        <f t="shared" si="11"/>
        <v>0</v>
      </c>
      <c r="P65" s="380">
        <f t="shared" si="13"/>
        <v>0</v>
      </c>
      <c r="Q65" s="381">
        <v>0</v>
      </c>
      <c r="R65" s="168"/>
      <c r="S65" s="166"/>
      <c r="T65" s="164" t="str">
        <f t="shared" si="12"/>
        <v/>
      </c>
      <c r="U65" s="165">
        <f>IF(E65=予算詳細!$L$4,F65*予算詳細!$N$4,IF(E65=予算詳細!$L$5,F65*予算詳細!$N$5,IF(E65=予算詳細!$L$6,F65*予算詳細!$N$6,F65)))</f>
        <v>0</v>
      </c>
    </row>
    <row r="66" spans="1:21" outlineLevel="1" x14ac:dyDescent="0.2">
      <c r="A66" s="166">
        <v>9</v>
      </c>
      <c r="B66" s="266"/>
      <c r="C66" s="267"/>
      <c r="D66" s="268"/>
      <c r="E66" s="166"/>
      <c r="F66" s="378"/>
      <c r="G66" s="167"/>
      <c r="H66" s="303"/>
      <c r="I66" s="167"/>
      <c r="J66" s="303"/>
      <c r="K66" s="167"/>
      <c r="L66" s="273"/>
      <c r="M66" s="166"/>
      <c r="N66" s="273"/>
      <c r="O66" s="379">
        <f>ROUNDDOWN(PRODUCT(F66,G66,I66,K66,M66),2)</f>
        <v>0</v>
      </c>
      <c r="P66" s="380">
        <f t="shared" si="13"/>
        <v>0</v>
      </c>
      <c r="Q66" s="381">
        <v>0</v>
      </c>
      <c r="R66" s="168"/>
      <c r="S66" s="166"/>
      <c r="T66" s="164" t="str">
        <f t="shared" si="12"/>
        <v/>
      </c>
      <c r="U66" s="165">
        <f>IF(E66=予算詳細!$L$4,F66*予算詳細!$N$4,IF(E66=予算詳細!$L$5,F66*予算詳細!$N$5,IF(E66=予算詳細!$L$6,F66*予算詳細!$N$6,F66)))</f>
        <v>0</v>
      </c>
    </row>
    <row r="67" spans="1:21" outlineLevel="1" x14ac:dyDescent="0.2">
      <c r="A67" s="166">
        <v>10</v>
      </c>
      <c r="B67" s="266"/>
      <c r="C67" s="267"/>
      <c r="D67" s="268"/>
      <c r="E67" s="166"/>
      <c r="F67" s="378"/>
      <c r="G67" s="167"/>
      <c r="H67" s="303"/>
      <c r="I67" s="167"/>
      <c r="J67" s="303"/>
      <c r="K67" s="167"/>
      <c r="L67" s="273"/>
      <c r="M67" s="166"/>
      <c r="N67" s="273"/>
      <c r="O67" s="379">
        <f t="shared" si="11"/>
        <v>0</v>
      </c>
      <c r="P67" s="380">
        <f t="shared" si="13"/>
        <v>0</v>
      </c>
      <c r="Q67" s="381">
        <v>0</v>
      </c>
      <c r="R67" s="168"/>
      <c r="S67" s="166"/>
      <c r="T67" s="164" t="str">
        <f t="shared" si="12"/>
        <v/>
      </c>
      <c r="U67" s="165">
        <f>IF(E67=予算詳細!$L$4,F67*予算詳細!$N$4,IF(E67=予算詳細!$L$5,F67*予算詳細!$N$5,IF(E67=予算詳細!$L$6,F67*予算詳細!$N$6,F67)))</f>
        <v>0</v>
      </c>
    </row>
    <row r="68" spans="1:21" outlineLevel="1" x14ac:dyDescent="0.2">
      <c r="A68" s="166">
        <v>11</v>
      </c>
      <c r="B68" s="266"/>
      <c r="C68" s="267"/>
      <c r="D68" s="268"/>
      <c r="E68" s="166"/>
      <c r="F68" s="378"/>
      <c r="G68" s="167"/>
      <c r="H68" s="303"/>
      <c r="I68" s="167"/>
      <c r="J68" s="303"/>
      <c r="K68" s="167"/>
      <c r="L68" s="273"/>
      <c r="M68" s="166"/>
      <c r="N68" s="273"/>
      <c r="O68" s="379">
        <f t="shared" si="11"/>
        <v>0</v>
      </c>
      <c r="P68" s="380">
        <f t="shared" si="13"/>
        <v>0</v>
      </c>
      <c r="Q68" s="381">
        <v>0</v>
      </c>
      <c r="R68" s="168"/>
      <c r="S68" s="166"/>
      <c r="T68" s="164" t="str">
        <f t="shared" si="12"/>
        <v/>
      </c>
      <c r="U68" s="165">
        <f>IF(E68=予算詳細!$L$4,F68*予算詳細!$N$4,IF(E68=予算詳細!$L$5,F68*予算詳細!$N$5,IF(E68=予算詳細!$L$6,F68*予算詳細!$N$6,F68)))</f>
        <v>0</v>
      </c>
    </row>
    <row r="69" spans="1:21" outlineLevel="1" x14ac:dyDescent="0.2">
      <c r="A69" s="166">
        <v>12</v>
      </c>
      <c r="B69" s="266"/>
      <c r="C69" s="267"/>
      <c r="D69" s="268"/>
      <c r="E69" s="166"/>
      <c r="F69" s="378"/>
      <c r="G69" s="167"/>
      <c r="H69" s="303"/>
      <c r="I69" s="167"/>
      <c r="J69" s="303"/>
      <c r="K69" s="167"/>
      <c r="L69" s="273"/>
      <c r="M69" s="166"/>
      <c r="N69" s="273"/>
      <c r="O69" s="379">
        <f t="shared" si="11"/>
        <v>0</v>
      </c>
      <c r="P69" s="380">
        <f t="shared" si="13"/>
        <v>0</v>
      </c>
      <c r="Q69" s="381">
        <v>0</v>
      </c>
      <c r="R69" s="168"/>
      <c r="S69" s="166"/>
      <c r="T69" s="164" t="str">
        <f t="shared" si="12"/>
        <v/>
      </c>
      <c r="U69" s="165">
        <f>IF(E69=予算詳細!$L$4,F69*予算詳細!$N$4,IF(E69=予算詳細!$L$5,F69*予算詳細!$N$5,IF(E69=予算詳細!$L$6,F69*予算詳細!$N$6,F69)))</f>
        <v>0</v>
      </c>
    </row>
    <row r="70" spans="1:21" outlineLevel="1" x14ac:dyDescent="0.2">
      <c r="A70" s="166">
        <v>13</v>
      </c>
      <c r="B70" s="266"/>
      <c r="C70" s="267"/>
      <c r="D70" s="268"/>
      <c r="E70" s="166"/>
      <c r="F70" s="378"/>
      <c r="G70" s="167"/>
      <c r="H70" s="303"/>
      <c r="I70" s="167"/>
      <c r="J70" s="303"/>
      <c r="K70" s="167"/>
      <c r="L70" s="273"/>
      <c r="M70" s="166"/>
      <c r="N70" s="273"/>
      <c r="O70" s="379">
        <f t="shared" si="11"/>
        <v>0</v>
      </c>
      <c r="P70" s="380">
        <f t="shared" si="13"/>
        <v>0</v>
      </c>
      <c r="Q70" s="381">
        <v>0</v>
      </c>
      <c r="R70" s="168"/>
      <c r="S70" s="166"/>
      <c r="T70" s="164" t="str">
        <f t="shared" si="12"/>
        <v/>
      </c>
      <c r="U70" s="165">
        <f>IF(E70=予算詳細!$L$4,F70*予算詳細!$N$4,IF(E70=予算詳細!$L$5,F70*予算詳細!$N$5,IF(E70=予算詳細!$L$6,F70*予算詳細!$N$6,F70)))</f>
        <v>0</v>
      </c>
    </row>
    <row r="71" spans="1:21" outlineLevel="1" x14ac:dyDescent="0.2">
      <c r="A71" s="166">
        <v>14</v>
      </c>
      <c r="B71" s="266"/>
      <c r="C71" s="267"/>
      <c r="D71" s="268"/>
      <c r="E71" s="166"/>
      <c r="F71" s="378"/>
      <c r="G71" s="167"/>
      <c r="H71" s="303"/>
      <c r="I71" s="167"/>
      <c r="J71" s="303"/>
      <c r="K71" s="167"/>
      <c r="L71" s="273"/>
      <c r="M71" s="166"/>
      <c r="N71" s="273"/>
      <c r="O71" s="379">
        <f t="shared" si="11"/>
        <v>0</v>
      </c>
      <c r="P71" s="380">
        <f t="shared" si="13"/>
        <v>0</v>
      </c>
      <c r="Q71" s="381">
        <v>0</v>
      </c>
      <c r="R71" s="168"/>
      <c r="S71" s="166"/>
      <c r="T71" s="164" t="str">
        <f t="shared" si="12"/>
        <v/>
      </c>
      <c r="U71" s="165">
        <f>IF(E71=予算詳細!$L$4,F71*予算詳細!$N$4,IF(E71=予算詳細!$L$5,F71*予算詳細!$N$5,IF(E71=予算詳細!$L$6,F71*予算詳細!$N$6,F71)))</f>
        <v>0</v>
      </c>
    </row>
    <row r="72" spans="1:21" outlineLevel="1" x14ac:dyDescent="0.2">
      <c r="A72" s="166">
        <v>15</v>
      </c>
      <c r="B72" s="266"/>
      <c r="C72" s="267"/>
      <c r="D72" s="268"/>
      <c r="E72" s="166"/>
      <c r="F72" s="378"/>
      <c r="G72" s="167"/>
      <c r="H72" s="303"/>
      <c r="I72" s="167"/>
      <c r="J72" s="303"/>
      <c r="K72" s="167"/>
      <c r="L72" s="273"/>
      <c r="M72" s="166"/>
      <c r="N72" s="273"/>
      <c r="O72" s="379">
        <f t="shared" si="11"/>
        <v>0</v>
      </c>
      <c r="P72" s="380">
        <f t="shared" si="13"/>
        <v>0</v>
      </c>
      <c r="Q72" s="381">
        <v>0</v>
      </c>
      <c r="R72" s="168"/>
      <c r="S72" s="166"/>
      <c r="T72" s="164" t="str">
        <f t="shared" si="12"/>
        <v/>
      </c>
      <c r="U72" s="165">
        <f>IF(E72=予算詳細!$L$4,F72*予算詳細!$N$4,IF(E72=予算詳細!$L$5,F72*予算詳細!$N$5,IF(E72=予算詳細!$L$6,F72*予算詳細!$N$6,F72)))</f>
        <v>0</v>
      </c>
    </row>
    <row r="73" spans="1:21" outlineLevel="1" x14ac:dyDescent="0.2">
      <c r="A73" s="166">
        <v>16</v>
      </c>
      <c r="B73" s="266"/>
      <c r="C73" s="267"/>
      <c r="D73" s="268"/>
      <c r="E73" s="166"/>
      <c r="F73" s="378"/>
      <c r="G73" s="167"/>
      <c r="H73" s="303"/>
      <c r="I73" s="167"/>
      <c r="J73" s="303"/>
      <c r="K73" s="167"/>
      <c r="L73" s="273"/>
      <c r="M73" s="166"/>
      <c r="N73" s="273"/>
      <c r="O73" s="379">
        <f t="shared" si="11"/>
        <v>0</v>
      </c>
      <c r="P73" s="380">
        <f t="shared" si="13"/>
        <v>0</v>
      </c>
      <c r="Q73" s="381">
        <v>0</v>
      </c>
      <c r="R73" s="168"/>
      <c r="S73" s="166"/>
      <c r="T73" s="164" t="str">
        <f t="shared" si="12"/>
        <v/>
      </c>
      <c r="U73" s="165">
        <f>IF(E73=予算詳細!$L$4,F73*予算詳細!$N$4,IF(E73=予算詳細!$L$5,F73*予算詳細!$N$5,IF(E73=予算詳細!$L$6,F73*予算詳細!$N$6,F73)))</f>
        <v>0</v>
      </c>
    </row>
    <row r="74" spans="1:21" outlineLevel="1" x14ac:dyDescent="0.2">
      <c r="A74" s="166">
        <v>17</v>
      </c>
      <c r="B74" s="266"/>
      <c r="C74" s="267"/>
      <c r="D74" s="268"/>
      <c r="E74" s="166"/>
      <c r="F74" s="378"/>
      <c r="G74" s="167"/>
      <c r="H74" s="303"/>
      <c r="I74" s="167"/>
      <c r="J74" s="303"/>
      <c r="K74" s="167"/>
      <c r="L74" s="273"/>
      <c r="M74" s="166"/>
      <c r="N74" s="273"/>
      <c r="O74" s="379">
        <f t="shared" si="11"/>
        <v>0</v>
      </c>
      <c r="P74" s="380">
        <f t="shared" si="13"/>
        <v>0</v>
      </c>
      <c r="Q74" s="381">
        <v>0</v>
      </c>
      <c r="R74" s="168"/>
      <c r="S74" s="166"/>
      <c r="T74" s="164" t="str">
        <f t="shared" si="12"/>
        <v/>
      </c>
      <c r="U74" s="165">
        <f>IF(E74=予算詳細!$L$4,F74*予算詳細!$N$4,IF(E74=予算詳細!$L$5,F74*予算詳細!$N$5,IF(E74=予算詳細!$L$6,F74*予算詳細!$N$6,F74)))</f>
        <v>0</v>
      </c>
    </row>
    <row r="75" spans="1:21" outlineLevel="1" x14ac:dyDescent="0.2">
      <c r="A75" s="166">
        <v>18</v>
      </c>
      <c r="B75" s="266"/>
      <c r="C75" s="267"/>
      <c r="D75" s="268"/>
      <c r="E75" s="166"/>
      <c r="F75" s="378"/>
      <c r="G75" s="167"/>
      <c r="H75" s="303"/>
      <c r="I75" s="167"/>
      <c r="J75" s="303"/>
      <c r="K75" s="167"/>
      <c r="L75" s="273"/>
      <c r="M75" s="166"/>
      <c r="N75" s="273"/>
      <c r="O75" s="379">
        <f t="shared" si="11"/>
        <v>0</v>
      </c>
      <c r="P75" s="380">
        <f t="shared" si="13"/>
        <v>0</v>
      </c>
      <c r="Q75" s="381">
        <v>0</v>
      </c>
      <c r="R75" s="168"/>
      <c r="S75" s="166"/>
      <c r="T75" s="164" t="str">
        <f t="shared" si="12"/>
        <v/>
      </c>
      <c r="U75" s="165">
        <f>IF(E75=予算詳細!$L$4,F75*予算詳細!$N$4,IF(E75=予算詳細!$L$5,F75*予算詳細!$N$5,IF(E75=予算詳細!$L$6,F75*予算詳細!$N$6,F75)))</f>
        <v>0</v>
      </c>
    </row>
    <row r="76" spans="1:21" outlineLevel="1" x14ac:dyDescent="0.2">
      <c r="A76" s="166">
        <v>19</v>
      </c>
      <c r="B76" s="266"/>
      <c r="C76" s="267"/>
      <c r="D76" s="268"/>
      <c r="E76" s="166"/>
      <c r="F76" s="378"/>
      <c r="G76" s="167"/>
      <c r="H76" s="303"/>
      <c r="I76" s="167"/>
      <c r="J76" s="303"/>
      <c r="K76" s="167"/>
      <c r="L76" s="273"/>
      <c r="M76" s="166"/>
      <c r="N76" s="273"/>
      <c r="O76" s="379">
        <f t="shared" si="11"/>
        <v>0</v>
      </c>
      <c r="P76" s="380">
        <f t="shared" si="13"/>
        <v>0</v>
      </c>
      <c r="Q76" s="381">
        <v>0</v>
      </c>
      <c r="R76" s="168"/>
      <c r="S76" s="166"/>
      <c r="T76" s="164" t="str">
        <f t="shared" si="12"/>
        <v/>
      </c>
      <c r="U76" s="165">
        <f>IF(E76=予算詳細!$L$4,F76*予算詳細!$N$4,IF(E76=予算詳細!$L$5,F76*予算詳細!$N$5,IF(E76=予算詳細!$L$6,F76*予算詳細!$N$6,F76)))</f>
        <v>0</v>
      </c>
    </row>
    <row r="77" spans="1:21" ht="13.5" outlineLevel="1" thickBot="1" x14ac:dyDescent="0.25">
      <c r="A77" s="415">
        <v>20</v>
      </c>
      <c r="B77" s="266"/>
      <c r="C77" s="267"/>
      <c r="D77" s="268"/>
      <c r="E77" s="166"/>
      <c r="F77" s="378"/>
      <c r="G77" s="167"/>
      <c r="H77" s="303"/>
      <c r="I77" s="167"/>
      <c r="J77" s="303"/>
      <c r="K77" s="443"/>
      <c r="L77" s="273"/>
      <c r="M77" s="166"/>
      <c r="N77" s="273"/>
      <c r="O77" s="379">
        <f t="shared" si="11"/>
        <v>0</v>
      </c>
      <c r="P77" s="380">
        <f t="shared" si="13"/>
        <v>0</v>
      </c>
      <c r="Q77" s="381">
        <v>0</v>
      </c>
      <c r="R77" s="168"/>
      <c r="S77" s="166"/>
      <c r="T77" s="164" t="str">
        <f t="shared" si="12"/>
        <v/>
      </c>
      <c r="U77" s="165">
        <f>IF(E77=予算詳細!$L$4,F77*予算詳細!$N$4,IF(E77=予算詳細!$L$5,F77*予算詳細!$N$5,IF(E77=予算詳細!$L$6,F77*予算詳細!$N$6,F77)))</f>
        <v>0</v>
      </c>
    </row>
    <row r="78" spans="1:21" x14ac:dyDescent="0.2">
      <c r="A78" s="416"/>
      <c r="K78" s="442" t="str">
        <f>予算詳細!$L$4</f>
        <v>USD</v>
      </c>
      <c r="L78" s="304"/>
      <c r="M78" s="141"/>
      <c r="N78" s="304"/>
      <c r="O78" s="382">
        <f>SUMIF($E$58:$E$77,$K78,O$58:O$77)</f>
        <v>7000</v>
      </c>
      <c r="P78" s="382">
        <f t="shared" ref="P78:Q78" si="14">SUMIF($E$58:$E$77,$K78,P$58:P$77)</f>
        <v>7000</v>
      </c>
      <c r="Q78" s="383">
        <f t="shared" si="14"/>
        <v>0</v>
      </c>
    </row>
    <row r="79" spans="1:21" x14ac:dyDescent="0.2">
      <c r="A79" s="220"/>
      <c r="K79" s="142" t="str">
        <f>予算詳細!$L$5</f>
        <v>MMK</v>
      </c>
      <c r="L79" s="305"/>
      <c r="M79" s="143"/>
      <c r="N79" s="305"/>
      <c r="O79" s="384">
        <f t="shared" ref="O79:Q80" si="15">SUMIF($E$58:$E$77,$K79,O$58:O$77)</f>
        <v>700</v>
      </c>
      <c r="P79" s="384">
        <f t="shared" si="15"/>
        <v>700</v>
      </c>
      <c r="Q79" s="385">
        <f t="shared" si="15"/>
        <v>0</v>
      </c>
    </row>
    <row r="80" spans="1:21" ht="13.5" thickBot="1" x14ac:dyDescent="0.25">
      <c r="A80" s="220"/>
      <c r="K80" s="249" t="str">
        <f>予算詳細!$L$6</f>
        <v>THB</v>
      </c>
      <c r="L80" s="306"/>
      <c r="M80" s="145"/>
      <c r="N80" s="306"/>
      <c r="O80" s="386">
        <f t="shared" si="15"/>
        <v>70</v>
      </c>
      <c r="P80" s="386">
        <f t="shared" si="15"/>
        <v>70</v>
      </c>
      <c r="Q80" s="387">
        <f t="shared" si="15"/>
        <v>0</v>
      </c>
    </row>
    <row r="82" spans="1:21" x14ac:dyDescent="0.2">
      <c r="D82" t="s">
        <v>459</v>
      </c>
    </row>
    <row r="83" spans="1:21" s="10" customFormat="1" ht="13.5" thickBot="1" x14ac:dyDescent="0.25">
      <c r="A83" s="146" t="s">
        <v>263</v>
      </c>
      <c r="B83" s="540" t="s">
        <v>264</v>
      </c>
      <c r="C83" s="541"/>
      <c r="D83" s="542"/>
      <c r="E83" s="146" t="s">
        <v>265</v>
      </c>
      <c r="F83" s="377" t="s">
        <v>266</v>
      </c>
      <c r="G83" s="146" t="s">
        <v>267</v>
      </c>
      <c r="H83" s="146" t="s">
        <v>268</v>
      </c>
      <c r="I83" s="146" t="s">
        <v>267</v>
      </c>
      <c r="J83" s="146" t="s">
        <v>268</v>
      </c>
      <c r="K83" s="146" t="s">
        <v>267</v>
      </c>
      <c r="L83" s="146" t="s">
        <v>268</v>
      </c>
      <c r="M83" s="146" t="s">
        <v>267</v>
      </c>
      <c r="N83" s="146" t="s">
        <v>268</v>
      </c>
      <c r="O83" s="377" t="s">
        <v>273</v>
      </c>
      <c r="P83" s="377" t="s">
        <v>271</v>
      </c>
      <c r="Q83" s="377" t="s">
        <v>272</v>
      </c>
      <c r="R83" s="146" t="s">
        <v>269</v>
      </c>
      <c r="S83" s="146" t="s">
        <v>334</v>
      </c>
      <c r="T83" s="163" t="s">
        <v>333</v>
      </c>
      <c r="U83" s="163" t="s">
        <v>274</v>
      </c>
    </row>
    <row r="84" spans="1:21" ht="13.5" thickTop="1" x14ac:dyDescent="0.2">
      <c r="A84" s="166">
        <v>1</v>
      </c>
      <c r="B84" s="310"/>
      <c r="C84" s="311"/>
      <c r="D84" s="312"/>
      <c r="E84" s="166" t="s">
        <v>6</v>
      </c>
      <c r="F84" s="378">
        <v>8000</v>
      </c>
      <c r="G84" s="167">
        <v>1</v>
      </c>
      <c r="H84" s="303"/>
      <c r="I84" s="167"/>
      <c r="J84" s="303"/>
      <c r="K84" s="167"/>
      <c r="L84" s="273"/>
      <c r="M84" s="166"/>
      <c r="N84" s="273"/>
      <c r="O84" s="379">
        <f>ROUNDDOWN(PRODUCT(F84,G84,I84,K84,M84),2)</f>
        <v>8000</v>
      </c>
      <c r="P84" s="380">
        <f>O84-Q84</f>
        <v>8000</v>
      </c>
      <c r="Q84" s="381">
        <v>0</v>
      </c>
      <c r="R84" s="168"/>
      <c r="S84" s="166"/>
      <c r="T84" s="164" t="str">
        <f t="shared" ref="T84:T103" si="16">IF(U84&gt;49999,"3者見積必要","")</f>
        <v>3者見積必要</v>
      </c>
      <c r="U84" s="165">
        <f>IF(E84=予算詳細!$L$4,F84*予算詳細!$N$4,IF(E84=予算詳細!$L$5,F84*予算詳細!$N$5,IF(E84=予算詳細!$L$6,F84*予算詳細!$N$6,F84)))</f>
        <v>880000</v>
      </c>
    </row>
    <row r="85" spans="1:21" x14ac:dyDescent="0.2">
      <c r="A85" s="166">
        <v>2</v>
      </c>
      <c r="B85" s="266"/>
      <c r="C85" s="267"/>
      <c r="D85" s="268"/>
      <c r="E85" s="166" t="s">
        <v>154</v>
      </c>
      <c r="F85" s="378">
        <v>800</v>
      </c>
      <c r="G85" s="167">
        <v>1</v>
      </c>
      <c r="H85" s="303"/>
      <c r="I85" s="167"/>
      <c r="J85" s="303"/>
      <c r="K85" s="167"/>
      <c r="L85" s="273"/>
      <c r="M85" s="166"/>
      <c r="N85" s="273"/>
      <c r="O85" s="379">
        <f t="shared" ref="O85:O103" si="17">ROUNDDOWN(PRODUCT(F85,G85,I85,K85,M85),2)</f>
        <v>800</v>
      </c>
      <c r="P85" s="380">
        <f>O85-Q85</f>
        <v>800</v>
      </c>
      <c r="Q85" s="381">
        <v>0</v>
      </c>
      <c r="R85" s="168"/>
      <c r="S85" s="166"/>
      <c r="T85" s="164" t="str">
        <f t="shared" si="16"/>
        <v/>
      </c>
      <c r="U85" s="165">
        <f>IF(E85=予算詳細!$L$4,F85*予算詳細!$N$4,IF(E85=予算詳細!$L$5,F85*予算詳細!$N$5,IF(E85=予算詳細!$L$6,F85*予算詳細!$N$6,F85)))</f>
        <v>64</v>
      </c>
    </row>
    <row r="86" spans="1:21" x14ac:dyDescent="0.2">
      <c r="A86" s="166">
        <v>3</v>
      </c>
      <c r="B86" s="266"/>
      <c r="C86" s="267"/>
      <c r="D86" s="268"/>
      <c r="E86" s="166" t="s">
        <v>224</v>
      </c>
      <c r="F86" s="378">
        <v>80</v>
      </c>
      <c r="G86" s="167">
        <v>1</v>
      </c>
      <c r="H86" s="303"/>
      <c r="I86" s="167"/>
      <c r="J86" s="303"/>
      <c r="K86" s="167"/>
      <c r="L86" s="273"/>
      <c r="M86" s="166"/>
      <c r="N86" s="273"/>
      <c r="O86" s="379">
        <f t="shared" si="17"/>
        <v>80</v>
      </c>
      <c r="P86" s="380">
        <f>O86-Q86</f>
        <v>80</v>
      </c>
      <c r="Q86" s="381">
        <v>0</v>
      </c>
      <c r="R86" s="168"/>
      <c r="S86" s="166"/>
      <c r="T86" s="164" t="str">
        <f t="shared" si="16"/>
        <v/>
      </c>
      <c r="U86" s="165">
        <f>IF(E86=予算詳細!$L$4,F86*予算詳細!$N$4,IF(E86=予算詳細!$L$5,F86*予算詳細!$N$5,IF(E86=予算詳細!$L$6,F86*予算詳細!$N$6,F86)))</f>
        <v>240</v>
      </c>
    </row>
    <row r="87" spans="1:21" x14ac:dyDescent="0.2">
      <c r="A87" s="166">
        <v>4</v>
      </c>
      <c r="B87" s="266"/>
      <c r="C87" s="267"/>
      <c r="D87" s="268"/>
      <c r="E87" s="166"/>
      <c r="F87" s="378"/>
      <c r="G87" s="167"/>
      <c r="H87" s="303"/>
      <c r="I87" s="167"/>
      <c r="J87" s="303"/>
      <c r="K87" s="167"/>
      <c r="L87" s="273"/>
      <c r="M87" s="166"/>
      <c r="N87" s="273"/>
      <c r="O87" s="379">
        <f t="shared" si="17"/>
        <v>0</v>
      </c>
      <c r="P87" s="380">
        <f>O87-Q87</f>
        <v>0</v>
      </c>
      <c r="Q87" s="381">
        <v>0</v>
      </c>
      <c r="R87" s="168"/>
      <c r="S87" s="166"/>
      <c r="T87" s="164" t="str">
        <f t="shared" si="16"/>
        <v/>
      </c>
      <c r="U87" s="165">
        <f>IF(E87=予算詳細!$L$4,F87*予算詳細!$N$4,IF(E87=予算詳細!$L$5,F87*予算詳細!$N$5,IF(E87=予算詳細!$L$6,F87*予算詳細!$N$6,F87)))</f>
        <v>0</v>
      </c>
    </row>
    <row r="88" spans="1:21" x14ac:dyDescent="0.2">
      <c r="A88" s="166">
        <v>5</v>
      </c>
      <c r="B88" s="266"/>
      <c r="C88" s="267"/>
      <c r="D88" s="268"/>
      <c r="E88" s="166"/>
      <c r="F88" s="378"/>
      <c r="G88" s="167"/>
      <c r="H88" s="303"/>
      <c r="I88" s="167"/>
      <c r="J88" s="303"/>
      <c r="K88" s="167"/>
      <c r="L88" s="273"/>
      <c r="M88" s="166"/>
      <c r="N88" s="273"/>
      <c r="O88" s="379">
        <f t="shared" si="17"/>
        <v>0</v>
      </c>
      <c r="P88" s="380">
        <f>O88-Q88</f>
        <v>0</v>
      </c>
      <c r="Q88" s="381">
        <v>0</v>
      </c>
      <c r="R88" s="168"/>
      <c r="S88" s="166"/>
      <c r="T88" s="164" t="str">
        <f t="shared" si="16"/>
        <v/>
      </c>
      <c r="U88" s="165">
        <f>IF(E88=予算詳細!$L$4,F88*予算詳細!$N$4,IF(E88=予算詳細!$L$5,F88*予算詳細!$N$5,IF(E88=予算詳細!$L$6,F88*予算詳細!$N$6,F88)))</f>
        <v>0</v>
      </c>
    </row>
    <row r="89" spans="1:21" outlineLevel="1" x14ac:dyDescent="0.2">
      <c r="A89" s="166">
        <v>6</v>
      </c>
      <c r="B89" s="266"/>
      <c r="C89" s="267"/>
      <c r="D89" s="268"/>
      <c r="E89" s="166"/>
      <c r="F89" s="378"/>
      <c r="G89" s="167"/>
      <c r="H89" s="303"/>
      <c r="I89" s="167"/>
      <c r="J89" s="303"/>
      <c r="K89" s="167"/>
      <c r="L89" s="273"/>
      <c r="M89" s="166"/>
      <c r="N89" s="273"/>
      <c r="O89" s="379">
        <f t="shared" si="17"/>
        <v>0</v>
      </c>
      <c r="P89" s="380">
        <f t="shared" ref="P89:P103" si="18">O89-Q89</f>
        <v>0</v>
      </c>
      <c r="Q89" s="381">
        <v>0</v>
      </c>
      <c r="R89" s="168"/>
      <c r="S89" s="166"/>
      <c r="T89" s="164" t="str">
        <f t="shared" si="16"/>
        <v/>
      </c>
      <c r="U89" s="165">
        <f>IF(E89=予算詳細!$L$4,F89*予算詳細!$N$4,IF(E89=予算詳細!$L$5,F89*予算詳細!$N$5,IF(E89=予算詳細!$L$6,F89*予算詳細!$N$6,F89)))</f>
        <v>0</v>
      </c>
    </row>
    <row r="90" spans="1:21" outlineLevel="1" x14ac:dyDescent="0.2">
      <c r="A90" s="166">
        <v>7</v>
      </c>
      <c r="B90" s="266"/>
      <c r="C90" s="267"/>
      <c r="D90" s="268"/>
      <c r="E90" s="166"/>
      <c r="F90" s="378"/>
      <c r="G90" s="167"/>
      <c r="H90" s="303"/>
      <c r="I90" s="167"/>
      <c r="J90" s="303"/>
      <c r="K90" s="167"/>
      <c r="L90" s="273"/>
      <c r="M90" s="166"/>
      <c r="N90" s="273"/>
      <c r="O90" s="379">
        <f t="shared" si="17"/>
        <v>0</v>
      </c>
      <c r="P90" s="380">
        <f t="shared" si="18"/>
        <v>0</v>
      </c>
      <c r="Q90" s="381">
        <v>0</v>
      </c>
      <c r="R90" s="168"/>
      <c r="S90" s="166"/>
      <c r="T90" s="164" t="str">
        <f t="shared" si="16"/>
        <v/>
      </c>
      <c r="U90" s="165">
        <f>IF(E90=予算詳細!$L$4,F90*予算詳細!$N$4,IF(E90=予算詳細!$L$5,F90*予算詳細!$N$5,IF(E90=予算詳細!$L$6,F90*予算詳細!$N$6,F90)))</f>
        <v>0</v>
      </c>
    </row>
    <row r="91" spans="1:21" outlineLevel="1" x14ac:dyDescent="0.2">
      <c r="A91" s="166">
        <v>8</v>
      </c>
      <c r="B91" s="266"/>
      <c r="C91" s="267"/>
      <c r="D91" s="268"/>
      <c r="E91" s="166"/>
      <c r="F91" s="378"/>
      <c r="G91" s="167"/>
      <c r="H91" s="303"/>
      <c r="I91" s="167"/>
      <c r="J91" s="303"/>
      <c r="K91" s="167"/>
      <c r="L91" s="273"/>
      <c r="M91" s="166"/>
      <c r="N91" s="273"/>
      <c r="O91" s="379">
        <f t="shared" si="17"/>
        <v>0</v>
      </c>
      <c r="P91" s="380">
        <f t="shared" si="18"/>
        <v>0</v>
      </c>
      <c r="Q91" s="381">
        <v>0</v>
      </c>
      <c r="R91" s="168"/>
      <c r="S91" s="166"/>
      <c r="T91" s="164" t="str">
        <f t="shared" si="16"/>
        <v/>
      </c>
      <c r="U91" s="165">
        <f>IF(E91=予算詳細!$L$4,F91*予算詳細!$N$4,IF(E91=予算詳細!$L$5,F91*予算詳細!$N$5,IF(E91=予算詳細!$L$6,F91*予算詳細!$N$6,F91)))</f>
        <v>0</v>
      </c>
    </row>
    <row r="92" spans="1:21" outlineLevel="1" x14ac:dyDescent="0.2">
      <c r="A92" s="166">
        <v>9</v>
      </c>
      <c r="B92" s="266"/>
      <c r="C92" s="267"/>
      <c r="D92" s="268"/>
      <c r="E92" s="166"/>
      <c r="F92" s="378"/>
      <c r="G92" s="167"/>
      <c r="H92" s="303"/>
      <c r="I92" s="167"/>
      <c r="J92" s="303"/>
      <c r="K92" s="167"/>
      <c r="L92" s="273"/>
      <c r="M92" s="166"/>
      <c r="N92" s="273"/>
      <c r="O92" s="379">
        <f t="shared" si="17"/>
        <v>0</v>
      </c>
      <c r="P92" s="380">
        <f t="shared" si="18"/>
        <v>0</v>
      </c>
      <c r="Q92" s="381">
        <v>0</v>
      </c>
      <c r="R92" s="168"/>
      <c r="S92" s="166"/>
      <c r="T92" s="164" t="str">
        <f t="shared" si="16"/>
        <v/>
      </c>
      <c r="U92" s="165">
        <f>IF(E92=予算詳細!$L$4,F92*予算詳細!$N$4,IF(E92=予算詳細!$L$5,F92*予算詳細!$N$5,IF(E92=予算詳細!$L$6,F92*予算詳細!$N$6,F92)))</f>
        <v>0</v>
      </c>
    </row>
    <row r="93" spans="1:21" outlineLevel="1" x14ac:dyDescent="0.2">
      <c r="A93" s="166">
        <v>10</v>
      </c>
      <c r="B93" s="266"/>
      <c r="C93" s="267"/>
      <c r="D93" s="268"/>
      <c r="E93" s="166"/>
      <c r="F93" s="378"/>
      <c r="G93" s="167"/>
      <c r="H93" s="303"/>
      <c r="I93" s="167"/>
      <c r="J93" s="303"/>
      <c r="K93" s="167"/>
      <c r="L93" s="273"/>
      <c r="M93" s="166"/>
      <c r="N93" s="273"/>
      <c r="O93" s="379">
        <f t="shared" si="17"/>
        <v>0</v>
      </c>
      <c r="P93" s="380">
        <f t="shared" si="18"/>
        <v>0</v>
      </c>
      <c r="Q93" s="381">
        <v>0</v>
      </c>
      <c r="R93" s="168"/>
      <c r="S93" s="166"/>
      <c r="T93" s="164" t="str">
        <f t="shared" si="16"/>
        <v/>
      </c>
      <c r="U93" s="165">
        <f>IF(E93=予算詳細!$L$4,F93*予算詳細!$N$4,IF(E93=予算詳細!$L$5,F93*予算詳細!$N$5,IF(E93=予算詳細!$L$6,F93*予算詳細!$N$6,F93)))</f>
        <v>0</v>
      </c>
    </row>
    <row r="94" spans="1:21" outlineLevel="1" x14ac:dyDescent="0.2">
      <c r="A94" s="166">
        <v>11</v>
      </c>
      <c r="B94" s="266"/>
      <c r="C94" s="267"/>
      <c r="D94" s="268"/>
      <c r="E94" s="166"/>
      <c r="F94" s="378"/>
      <c r="G94" s="167"/>
      <c r="H94" s="303"/>
      <c r="I94" s="167"/>
      <c r="J94" s="303"/>
      <c r="K94" s="167"/>
      <c r="L94" s="273"/>
      <c r="M94" s="166"/>
      <c r="N94" s="273"/>
      <c r="O94" s="379">
        <f t="shared" si="17"/>
        <v>0</v>
      </c>
      <c r="P94" s="380">
        <f t="shared" si="18"/>
        <v>0</v>
      </c>
      <c r="Q94" s="381">
        <v>0</v>
      </c>
      <c r="R94" s="168"/>
      <c r="S94" s="166"/>
      <c r="T94" s="164" t="str">
        <f t="shared" si="16"/>
        <v/>
      </c>
      <c r="U94" s="165">
        <f>IF(E94=予算詳細!$L$4,F94*予算詳細!$N$4,IF(E94=予算詳細!$L$5,F94*予算詳細!$N$5,IF(E94=予算詳細!$L$6,F94*予算詳細!$N$6,F94)))</f>
        <v>0</v>
      </c>
    </row>
    <row r="95" spans="1:21" outlineLevel="1" x14ac:dyDescent="0.2">
      <c r="A95" s="166">
        <v>12</v>
      </c>
      <c r="B95" s="266"/>
      <c r="C95" s="267"/>
      <c r="D95" s="268"/>
      <c r="E95" s="166"/>
      <c r="F95" s="378"/>
      <c r="G95" s="167"/>
      <c r="H95" s="303"/>
      <c r="I95" s="167"/>
      <c r="J95" s="303"/>
      <c r="K95" s="167"/>
      <c r="L95" s="273"/>
      <c r="M95" s="166"/>
      <c r="N95" s="273"/>
      <c r="O95" s="379">
        <f t="shared" si="17"/>
        <v>0</v>
      </c>
      <c r="P95" s="380">
        <f t="shared" si="18"/>
        <v>0</v>
      </c>
      <c r="Q95" s="381">
        <v>0</v>
      </c>
      <c r="R95" s="168"/>
      <c r="S95" s="166"/>
      <c r="T95" s="164" t="str">
        <f t="shared" si="16"/>
        <v/>
      </c>
      <c r="U95" s="165">
        <f>IF(E95=予算詳細!$L$4,F95*予算詳細!$N$4,IF(E95=予算詳細!$L$5,F95*予算詳細!$N$5,IF(E95=予算詳細!$L$6,F95*予算詳細!$N$6,F95)))</f>
        <v>0</v>
      </c>
    </row>
    <row r="96" spans="1:21" outlineLevel="1" x14ac:dyDescent="0.2">
      <c r="A96" s="166">
        <v>13</v>
      </c>
      <c r="B96" s="266"/>
      <c r="C96" s="267"/>
      <c r="D96" s="268"/>
      <c r="E96" s="166"/>
      <c r="F96" s="378"/>
      <c r="G96" s="167"/>
      <c r="H96" s="303"/>
      <c r="I96" s="167"/>
      <c r="J96" s="303"/>
      <c r="K96" s="167"/>
      <c r="L96" s="273"/>
      <c r="M96" s="166"/>
      <c r="N96" s="273"/>
      <c r="O96" s="379">
        <f t="shared" si="17"/>
        <v>0</v>
      </c>
      <c r="P96" s="380">
        <f t="shared" si="18"/>
        <v>0</v>
      </c>
      <c r="Q96" s="381">
        <v>0</v>
      </c>
      <c r="R96" s="168"/>
      <c r="S96" s="166"/>
      <c r="T96" s="164" t="str">
        <f t="shared" si="16"/>
        <v/>
      </c>
      <c r="U96" s="165">
        <f>IF(E96=予算詳細!$L$4,F96*予算詳細!$N$4,IF(E96=予算詳細!$L$5,F96*予算詳細!$N$5,IF(E96=予算詳細!$L$6,F96*予算詳細!$N$6,F96)))</f>
        <v>0</v>
      </c>
    </row>
    <row r="97" spans="1:21" outlineLevel="1" x14ac:dyDescent="0.2">
      <c r="A97" s="166">
        <v>14</v>
      </c>
      <c r="B97" s="266"/>
      <c r="C97" s="267"/>
      <c r="D97" s="268"/>
      <c r="E97" s="166"/>
      <c r="F97" s="378"/>
      <c r="G97" s="167"/>
      <c r="H97" s="303"/>
      <c r="I97" s="167"/>
      <c r="J97" s="303"/>
      <c r="K97" s="167"/>
      <c r="L97" s="273"/>
      <c r="M97" s="166"/>
      <c r="N97" s="273"/>
      <c r="O97" s="379">
        <f t="shared" si="17"/>
        <v>0</v>
      </c>
      <c r="P97" s="380">
        <f t="shared" si="18"/>
        <v>0</v>
      </c>
      <c r="Q97" s="381">
        <v>0</v>
      </c>
      <c r="R97" s="168"/>
      <c r="S97" s="166"/>
      <c r="T97" s="164" t="str">
        <f t="shared" si="16"/>
        <v/>
      </c>
      <c r="U97" s="165">
        <f>IF(E97=予算詳細!$L$4,F97*予算詳細!$N$4,IF(E97=予算詳細!$L$5,F97*予算詳細!$N$5,IF(E97=予算詳細!$L$6,F97*予算詳細!$N$6,F97)))</f>
        <v>0</v>
      </c>
    </row>
    <row r="98" spans="1:21" outlineLevel="1" x14ac:dyDescent="0.2">
      <c r="A98" s="166">
        <v>15</v>
      </c>
      <c r="B98" s="266"/>
      <c r="C98" s="267"/>
      <c r="D98" s="268"/>
      <c r="E98" s="166"/>
      <c r="F98" s="378"/>
      <c r="G98" s="167"/>
      <c r="H98" s="303"/>
      <c r="I98" s="167"/>
      <c r="J98" s="303"/>
      <c r="K98" s="167"/>
      <c r="L98" s="273"/>
      <c r="M98" s="166"/>
      <c r="N98" s="273"/>
      <c r="O98" s="379">
        <f t="shared" si="17"/>
        <v>0</v>
      </c>
      <c r="P98" s="380">
        <f t="shared" si="18"/>
        <v>0</v>
      </c>
      <c r="Q98" s="381">
        <v>0</v>
      </c>
      <c r="R98" s="168"/>
      <c r="S98" s="166"/>
      <c r="T98" s="164" t="str">
        <f t="shared" si="16"/>
        <v/>
      </c>
      <c r="U98" s="165">
        <f>IF(E98=予算詳細!$L$4,F98*予算詳細!$N$4,IF(E98=予算詳細!$L$5,F98*予算詳細!$N$5,IF(E98=予算詳細!$L$6,F98*予算詳細!$N$6,F98)))</f>
        <v>0</v>
      </c>
    </row>
    <row r="99" spans="1:21" outlineLevel="1" x14ac:dyDescent="0.2">
      <c r="A99" s="166">
        <v>16</v>
      </c>
      <c r="B99" s="266"/>
      <c r="C99" s="267"/>
      <c r="D99" s="268"/>
      <c r="E99" s="166"/>
      <c r="F99" s="378"/>
      <c r="G99" s="167"/>
      <c r="H99" s="303"/>
      <c r="I99" s="167"/>
      <c r="J99" s="303"/>
      <c r="K99" s="167"/>
      <c r="L99" s="273"/>
      <c r="M99" s="166"/>
      <c r="N99" s="273"/>
      <c r="O99" s="379">
        <f t="shared" si="17"/>
        <v>0</v>
      </c>
      <c r="P99" s="380">
        <f t="shared" si="18"/>
        <v>0</v>
      </c>
      <c r="Q99" s="381">
        <v>0</v>
      </c>
      <c r="R99" s="168"/>
      <c r="S99" s="166"/>
      <c r="T99" s="164" t="str">
        <f t="shared" si="16"/>
        <v/>
      </c>
      <c r="U99" s="165">
        <f>IF(E99=予算詳細!$L$4,F99*予算詳細!$N$4,IF(E99=予算詳細!$L$5,F99*予算詳細!$N$5,IF(E99=予算詳細!$L$6,F99*予算詳細!$N$6,F99)))</f>
        <v>0</v>
      </c>
    </row>
    <row r="100" spans="1:21" outlineLevel="1" x14ac:dyDescent="0.2">
      <c r="A100" s="166">
        <v>17</v>
      </c>
      <c r="B100" s="266"/>
      <c r="C100" s="267"/>
      <c r="D100" s="268"/>
      <c r="E100" s="166"/>
      <c r="F100" s="378"/>
      <c r="G100" s="167"/>
      <c r="H100" s="303"/>
      <c r="I100" s="167"/>
      <c r="J100" s="303"/>
      <c r="K100" s="167"/>
      <c r="L100" s="273"/>
      <c r="M100" s="166"/>
      <c r="N100" s="273"/>
      <c r="O100" s="379">
        <f t="shared" si="17"/>
        <v>0</v>
      </c>
      <c r="P100" s="380">
        <f t="shared" si="18"/>
        <v>0</v>
      </c>
      <c r="Q100" s="381">
        <v>0</v>
      </c>
      <c r="R100" s="168"/>
      <c r="S100" s="166"/>
      <c r="T100" s="164" t="str">
        <f t="shared" si="16"/>
        <v/>
      </c>
      <c r="U100" s="165">
        <f>IF(E100=予算詳細!$L$4,F100*予算詳細!$N$4,IF(E100=予算詳細!$L$5,F100*予算詳細!$N$5,IF(E100=予算詳細!$L$6,F100*予算詳細!$N$6,F100)))</f>
        <v>0</v>
      </c>
    </row>
    <row r="101" spans="1:21" outlineLevel="1" x14ac:dyDescent="0.2">
      <c r="A101" s="166">
        <v>18</v>
      </c>
      <c r="B101" s="266"/>
      <c r="C101" s="267"/>
      <c r="D101" s="268"/>
      <c r="E101" s="166"/>
      <c r="F101" s="378"/>
      <c r="G101" s="167"/>
      <c r="H101" s="303"/>
      <c r="I101" s="167"/>
      <c r="J101" s="303"/>
      <c r="K101" s="167"/>
      <c r="L101" s="273"/>
      <c r="M101" s="166"/>
      <c r="N101" s="273"/>
      <c r="O101" s="379">
        <f t="shared" si="17"/>
        <v>0</v>
      </c>
      <c r="P101" s="380">
        <f t="shared" si="18"/>
        <v>0</v>
      </c>
      <c r="Q101" s="381">
        <v>0</v>
      </c>
      <c r="R101" s="168"/>
      <c r="S101" s="166"/>
      <c r="T101" s="164" t="str">
        <f t="shared" si="16"/>
        <v/>
      </c>
      <c r="U101" s="165">
        <f>IF(E101=予算詳細!$L$4,F101*予算詳細!$N$4,IF(E101=予算詳細!$L$5,F101*予算詳細!$N$5,IF(E101=予算詳細!$L$6,F101*予算詳細!$N$6,F101)))</f>
        <v>0</v>
      </c>
    </row>
    <row r="102" spans="1:21" outlineLevel="1" x14ac:dyDescent="0.2">
      <c r="A102" s="166">
        <v>19</v>
      </c>
      <c r="B102" s="266"/>
      <c r="C102" s="267"/>
      <c r="D102" s="268"/>
      <c r="E102" s="166"/>
      <c r="F102" s="378"/>
      <c r="G102" s="167"/>
      <c r="H102" s="303"/>
      <c r="I102" s="167"/>
      <c r="J102" s="303"/>
      <c r="K102" s="167"/>
      <c r="L102" s="273"/>
      <c r="M102" s="166"/>
      <c r="N102" s="273"/>
      <c r="O102" s="379">
        <f t="shared" si="17"/>
        <v>0</v>
      </c>
      <c r="P102" s="380">
        <f t="shared" si="18"/>
        <v>0</v>
      </c>
      <c r="Q102" s="381">
        <v>0</v>
      </c>
      <c r="R102" s="168"/>
      <c r="S102" s="166"/>
      <c r="T102" s="164" t="str">
        <f t="shared" si="16"/>
        <v/>
      </c>
      <c r="U102" s="165">
        <f>IF(E102=予算詳細!$L$4,F102*予算詳細!$N$4,IF(E102=予算詳細!$L$5,F102*予算詳細!$N$5,IF(E102=予算詳細!$L$6,F102*予算詳細!$N$6,F102)))</f>
        <v>0</v>
      </c>
    </row>
    <row r="103" spans="1:21" ht="13.5" outlineLevel="1" thickBot="1" x14ac:dyDescent="0.25">
      <c r="A103" s="415">
        <v>20</v>
      </c>
      <c r="B103" s="266"/>
      <c r="C103" s="267"/>
      <c r="D103" s="268"/>
      <c r="E103" s="166"/>
      <c r="F103" s="378"/>
      <c r="G103" s="167"/>
      <c r="H103" s="303"/>
      <c r="I103" s="167"/>
      <c r="J103" s="303"/>
      <c r="K103" s="443"/>
      <c r="L103" s="273"/>
      <c r="M103" s="166"/>
      <c r="N103" s="273"/>
      <c r="O103" s="379">
        <f t="shared" si="17"/>
        <v>0</v>
      </c>
      <c r="P103" s="380">
        <f t="shared" si="18"/>
        <v>0</v>
      </c>
      <c r="Q103" s="381">
        <v>0</v>
      </c>
      <c r="R103" s="168"/>
      <c r="S103" s="166"/>
      <c r="T103" s="164" t="str">
        <f t="shared" si="16"/>
        <v/>
      </c>
      <c r="U103" s="165">
        <f>IF(E103=予算詳細!$L$4,F103*予算詳細!$N$4,IF(E103=予算詳細!$L$5,F103*予算詳細!$N$5,IF(E103=予算詳細!$L$6,F103*予算詳細!$N$6,F103)))</f>
        <v>0</v>
      </c>
    </row>
    <row r="104" spans="1:21" x14ac:dyDescent="0.2">
      <c r="A104" s="416"/>
      <c r="K104" s="442" t="str">
        <f>予算詳細!$L$4</f>
        <v>USD</v>
      </c>
      <c r="L104" s="304"/>
      <c r="M104" s="141"/>
      <c r="N104" s="307"/>
      <c r="O104" s="382">
        <f>SUMIF($E$84:$E$103,$K104,O$84:O$103)</f>
        <v>8000</v>
      </c>
      <c r="P104" s="382">
        <f>SUMIF($E$84:$E$103,$K104,P$84:P$103)</f>
        <v>8000</v>
      </c>
      <c r="Q104" s="383">
        <f>SUMIF($E$84:$E$103,$K104,Q$84:Q$103)</f>
        <v>0</v>
      </c>
    </row>
    <row r="105" spans="1:21" x14ac:dyDescent="0.2">
      <c r="A105" s="220"/>
      <c r="K105" s="142" t="str">
        <f>予算詳細!$L$5</f>
        <v>MMK</v>
      </c>
      <c r="L105" s="305"/>
      <c r="M105" s="143"/>
      <c r="N105" s="308"/>
      <c r="O105" s="384">
        <f t="shared" ref="O105:Q106" si="19">SUMIF($E$84:$E$103,$K105,O$84:O$103)</f>
        <v>800</v>
      </c>
      <c r="P105" s="384">
        <f t="shared" si="19"/>
        <v>800</v>
      </c>
      <c r="Q105" s="385">
        <f t="shared" si="19"/>
        <v>0</v>
      </c>
    </row>
    <row r="106" spans="1:21" ht="13.5" thickBot="1" x14ac:dyDescent="0.25">
      <c r="A106" s="220"/>
      <c r="K106" s="249" t="str">
        <f>予算詳細!$L$6</f>
        <v>THB</v>
      </c>
      <c r="L106" s="306"/>
      <c r="M106" s="145"/>
      <c r="N106" s="309"/>
      <c r="O106" s="386">
        <f t="shared" si="19"/>
        <v>80</v>
      </c>
      <c r="P106" s="386">
        <f t="shared" si="19"/>
        <v>80</v>
      </c>
      <c r="Q106" s="387">
        <f t="shared" si="19"/>
        <v>0</v>
      </c>
    </row>
    <row r="107" spans="1:21" x14ac:dyDescent="0.2">
      <c r="K107" s="250"/>
      <c r="L107" s="313"/>
      <c r="M107" s="251"/>
      <c r="N107" s="313"/>
      <c r="O107" s="388"/>
      <c r="P107" s="388"/>
      <c r="Q107" s="388"/>
    </row>
    <row r="108" spans="1:21" x14ac:dyDescent="0.2">
      <c r="C108" t="s">
        <v>460</v>
      </c>
    </row>
    <row r="109" spans="1:21" s="10" customFormat="1" ht="13.5" thickBot="1" x14ac:dyDescent="0.25">
      <c r="A109" s="146" t="s">
        <v>263</v>
      </c>
      <c r="B109" s="540" t="s">
        <v>264</v>
      </c>
      <c r="C109" s="541"/>
      <c r="D109" s="542"/>
      <c r="E109" s="146" t="s">
        <v>265</v>
      </c>
      <c r="F109" s="377" t="s">
        <v>266</v>
      </c>
      <c r="G109" s="146" t="s">
        <v>267</v>
      </c>
      <c r="H109" s="146" t="s">
        <v>268</v>
      </c>
      <c r="I109" s="146" t="s">
        <v>267</v>
      </c>
      <c r="J109" s="146" t="s">
        <v>268</v>
      </c>
      <c r="K109" s="146" t="s">
        <v>267</v>
      </c>
      <c r="L109" s="146" t="s">
        <v>268</v>
      </c>
      <c r="M109" s="146" t="s">
        <v>267</v>
      </c>
      <c r="N109" s="146" t="s">
        <v>268</v>
      </c>
      <c r="O109" s="377" t="s">
        <v>273</v>
      </c>
      <c r="P109" s="377" t="s">
        <v>271</v>
      </c>
      <c r="Q109" s="377" t="s">
        <v>272</v>
      </c>
      <c r="R109" s="146" t="s">
        <v>269</v>
      </c>
      <c r="S109" s="146" t="s">
        <v>334</v>
      </c>
      <c r="T109" s="163" t="s">
        <v>333</v>
      </c>
      <c r="U109" s="163" t="s">
        <v>274</v>
      </c>
    </row>
    <row r="110" spans="1:21" ht="13.5" thickTop="1" x14ac:dyDescent="0.2">
      <c r="A110" s="166">
        <v>1</v>
      </c>
      <c r="B110" s="310"/>
      <c r="C110" s="311"/>
      <c r="D110" s="312"/>
      <c r="E110" s="166" t="s">
        <v>6</v>
      </c>
      <c r="F110" s="378">
        <v>1000</v>
      </c>
      <c r="G110" s="167">
        <v>1</v>
      </c>
      <c r="H110" s="303"/>
      <c r="I110" s="167"/>
      <c r="J110" s="303"/>
      <c r="K110" s="167"/>
      <c r="L110" s="273"/>
      <c r="M110" s="166"/>
      <c r="N110" s="273"/>
      <c r="O110" s="379">
        <f>ROUNDDOWN(PRODUCT(F110,G110,I110,K110,M110),2)</f>
        <v>1000</v>
      </c>
      <c r="P110" s="380">
        <f t="shared" ref="P110:P129" si="20">O110-Q110</f>
        <v>1000</v>
      </c>
      <c r="Q110" s="381">
        <v>0</v>
      </c>
      <c r="R110" s="168"/>
      <c r="S110" s="166"/>
      <c r="T110" s="164" t="str">
        <f t="shared" ref="T110:T129" si="21">IF(U110&gt;49999,"3者見積必要","")</f>
        <v>3者見積必要</v>
      </c>
      <c r="U110" s="165">
        <f>IF(E110=予算詳細!$L$4,F110*予算詳細!$N$4,IF(E110=予算詳細!$L$5,F110*予算詳細!$N$5,IF(E110=予算詳細!$L$6,F110*予算詳細!$N$6,F110)))</f>
        <v>110000</v>
      </c>
    </row>
    <row r="111" spans="1:21" x14ac:dyDescent="0.2">
      <c r="A111" s="166">
        <v>2</v>
      </c>
      <c r="B111" s="266"/>
      <c r="C111" s="267"/>
      <c r="D111" s="268"/>
      <c r="E111" s="166" t="s">
        <v>154</v>
      </c>
      <c r="F111" s="378">
        <v>100</v>
      </c>
      <c r="G111" s="167">
        <v>1</v>
      </c>
      <c r="H111" s="303"/>
      <c r="I111" s="167"/>
      <c r="J111" s="303"/>
      <c r="K111" s="167"/>
      <c r="L111" s="273"/>
      <c r="M111" s="166"/>
      <c r="N111" s="273"/>
      <c r="O111" s="379">
        <f t="shared" ref="O111:O128" si="22">ROUNDDOWN(PRODUCT(F111,G111,I111,K111,M111),2)</f>
        <v>100</v>
      </c>
      <c r="P111" s="380">
        <f t="shared" si="20"/>
        <v>100</v>
      </c>
      <c r="Q111" s="381">
        <v>0</v>
      </c>
      <c r="R111" s="168"/>
      <c r="S111" s="166"/>
      <c r="T111" s="164" t="str">
        <f t="shared" si="21"/>
        <v/>
      </c>
      <c r="U111" s="165">
        <f>IF(E111=予算詳細!$L$4,F111*予算詳細!$N$4,IF(E111=予算詳細!$L$5,F111*予算詳細!$N$5,IF(E111=予算詳細!$L$6,F111*予算詳細!$N$6,F111)))</f>
        <v>8</v>
      </c>
    </row>
    <row r="112" spans="1:21" x14ac:dyDescent="0.2">
      <c r="A112" s="166">
        <v>3</v>
      </c>
      <c r="B112" s="266"/>
      <c r="C112" s="267"/>
      <c r="D112" s="268"/>
      <c r="E112" s="166" t="s">
        <v>224</v>
      </c>
      <c r="F112" s="378">
        <v>10</v>
      </c>
      <c r="G112" s="167">
        <v>1</v>
      </c>
      <c r="H112" s="303"/>
      <c r="I112" s="167"/>
      <c r="J112" s="303"/>
      <c r="K112" s="167"/>
      <c r="L112" s="273"/>
      <c r="M112" s="166"/>
      <c r="N112" s="273"/>
      <c r="O112" s="379">
        <f t="shared" si="22"/>
        <v>10</v>
      </c>
      <c r="P112" s="380">
        <f t="shared" si="20"/>
        <v>10</v>
      </c>
      <c r="Q112" s="381">
        <v>0</v>
      </c>
      <c r="R112" s="168"/>
      <c r="S112" s="166"/>
      <c r="T112" s="164" t="str">
        <f t="shared" si="21"/>
        <v/>
      </c>
      <c r="U112" s="165">
        <f>IF(E112=予算詳細!$L$4,F112*予算詳細!$N$4,IF(E112=予算詳細!$L$5,F112*予算詳細!$N$5,IF(E112=予算詳細!$L$6,F112*予算詳細!$N$6,F112)))</f>
        <v>30</v>
      </c>
    </row>
    <row r="113" spans="1:21" outlineLevel="1" x14ac:dyDescent="0.2">
      <c r="A113" s="166">
        <v>4</v>
      </c>
      <c r="B113" s="266"/>
      <c r="C113" s="267"/>
      <c r="D113" s="268"/>
      <c r="E113" s="166"/>
      <c r="F113" s="378"/>
      <c r="G113" s="167"/>
      <c r="H113" s="303"/>
      <c r="I113" s="167"/>
      <c r="J113" s="303"/>
      <c r="K113" s="167"/>
      <c r="L113" s="273"/>
      <c r="M113" s="166"/>
      <c r="N113" s="273"/>
      <c r="O113" s="379">
        <f t="shared" si="22"/>
        <v>0</v>
      </c>
      <c r="P113" s="380">
        <f t="shared" si="20"/>
        <v>0</v>
      </c>
      <c r="Q113" s="414">
        <v>0</v>
      </c>
      <c r="R113" s="168"/>
      <c r="S113" s="166"/>
      <c r="T113" s="164" t="str">
        <f t="shared" si="21"/>
        <v/>
      </c>
      <c r="U113" s="165">
        <f>IF(E113=予算詳細!$L$4,F113*予算詳細!$N$4,IF(E113=予算詳細!$L$5,F113*予算詳細!$N$5,IF(E113=予算詳細!$L$6,F113*予算詳細!$N$6,F113)))</f>
        <v>0</v>
      </c>
    </row>
    <row r="114" spans="1:21" outlineLevel="1" x14ac:dyDescent="0.2">
      <c r="A114" s="166">
        <v>5</v>
      </c>
      <c r="B114" s="266"/>
      <c r="C114" s="267"/>
      <c r="D114" s="268"/>
      <c r="E114" s="166"/>
      <c r="F114" s="378"/>
      <c r="G114" s="167"/>
      <c r="H114" s="303"/>
      <c r="I114" s="167"/>
      <c r="J114" s="303"/>
      <c r="K114" s="167"/>
      <c r="L114" s="273"/>
      <c r="M114" s="166"/>
      <c r="N114" s="273"/>
      <c r="O114" s="379">
        <f>ROUNDDOWN(PRODUCT(F114,G114,I114,K114,M114),2)</f>
        <v>0</v>
      </c>
      <c r="P114" s="380">
        <f t="shared" si="20"/>
        <v>0</v>
      </c>
      <c r="Q114" s="414">
        <v>0</v>
      </c>
      <c r="R114" s="168"/>
      <c r="S114" s="166"/>
      <c r="T114" s="164" t="str">
        <f t="shared" si="21"/>
        <v/>
      </c>
      <c r="U114" s="165">
        <f>IF(E114=予算詳細!$L$4,F114*予算詳細!$N$4,IF(E114=予算詳細!$L$5,F114*予算詳細!$N$5,IF(E114=予算詳細!$L$6,F114*予算詳細!$N$6,F114)))</f>
        <v>0</v>
      </c>
    </row>
    <row r="115" spans="1:21" outlineLevel="1" x14ac:dyDescent="0.2">
      <c r="A115" s="166">
        <v>6</v>
      </c>
      <c r="B115" s="266"/>
      <c r="C115" s="267"/>
      <c r="D115" s="268"/>
      <c r="E115" s="166"/>
      <c r="F115" s="378"/>
      <c r="G115" s="167"/>
      <c r="H115" s="303"/>
      <c r="I115" s="167"/>
      <c r="J115" s="303"/>
      <c r="K115" s="167"/>
      <c r="L115" s="273"/>
      <c r="M115" s="166"/>
      <c r="N115" s="273"/>
      <c r="O115" s="379">
        <f>ROUNDDOWN(PRODUCT(F115,G115,I115,K115,M115),2)</f>
        <v>0</v>
      </c>
      <c r="P115" s="380">
        <f t="shared" si="20"/>
        <v>0</v>
      </c>
      <c r="Q115" s="414">
        <v>0</v>
      </c>
      <c r="R115" s="168"/>
      <c r="S115" s="166"/>
      <c r="T115" s="164" t="str">
        <f t="shared" si="21"/>
        <v/>
      </c>
      <c r="U115" s="165">
        <f>IF(E115=予算詳細!$L$4,F115*予算詳細!$N$4,IF(E115=予算詳細!$L$5,F115*予算詳細!$N$5,IF(E115=予算詳細!$L$6,F115*予算詳細!$N$6,F115)))</f>
        <v>0</v>
      </c>
    </row>
    <row r="116" spans="1:21" outlineLevel="1" x14ac:dyDescent="0.2">
      <c r="A116" s="166">
        <v>7</v>
      </c>
      <c r="B116" s="266"/>
      <c r="C116" s="267"/>
      <c r="D116" s="268"/>
      <c r="E116" s="166"/>
      <c r="F116" s="378"/>
      <c r="G116" s="167"/>
      <c r="H116" s="303"/>
      <c r="I116" s="167"/>
      <c r="J116" s="303"/>
      <c r="K116" s="167"/>
      <c r="L116" s="273"/>
      <c r="M116" s="166"/>
      <c r="N116" s="273"/>
      <c r="O116" s="379">
        <f>ROUNDDOWN(PRODUCT(F116,G116,I116,K116,M116),2)</f>
        <v>0</v>
      </c>
      <c r="P116" s="380">
        <f t="shared" si="20"/>
        <v>0</v>
      </c>
      <c r="Q116" s="414">
        <v>0</v>
      </c>
      <c r="R116" s="168"/>
      <c r="S116" s="166"/>
      <c r="T116" s="164" t="str">
        <f t="shared" si="21"/>
        <v/>
      </c>
      <c r="U116" s="165">
        <f>IF(E116=予算詳細!$L$4,F116*予算詳細!$N$4,IF(E116=予算詳細!$L$5,F116*予算詳細!$N$5,IF(E116=予算詳細!$L$6,F116*予算詳細!$N$6,F116)))</f>
        <v>0</v>
      </c>
    </row>
    <row r="117" spans="1:21" outlineLevel="1" x14ac:dyDescent="0.2">
      <c r="A117" s="166">
        <v>8</v>
      </c>
      <c r="B117" s="266"/>
      <c r="C117" s="267"/>
      <c r="D117" s="268"/>
      <c r="E117" s="166"/>
      <c r="F117" s="378"/>
      <c r="G117" s="167"/>
      <c r="H117" s="303"/>
      <c r="I117" s="167"/>
      <c r="J117" s="303"/>
      <c r="K117" s="167"/>
      <c r="L117" s="273"/>
      <c r="M117" s="166"/>
      <c r="N117" s="273"/>
      <c r="O117" s="379">
        <f>ROUNDDOWN(PRODUCT(F117,G117,I117,K117,M117),2)</f>
        <v>0</v>
      </c>
      <c r="P117" s="380">
        <f t="shared" si="20"/>
        <v>0</v>
      </c>
      <c r="Q117" s="414">
        <v>0</v>
      </c>
      <c r="R117" s="168"/>
      <c r="S117" s="166"/>
      <c r="T117" s="164" t="str">
        <f t="shared" si="21"/>
        <v/>
      </c>
      <c r="U117" s="165">
        <f>IF(E117=予算詳細!$L$4,F117*予算詳細!$N$4,IF(E117=予算詳細!$L$5,F117*予算詳細!$N$5,IF(E117=予算詳細!$L$6,F117*予算詳細!$N$6,F117)))</f>
        <v>0</v>
      </c>
    </row>
    <row r="118" spans="1:21" outlineLevel="1" x14ac:dyDescent="0.2">
      <c r="A118" s="166">
        <v>9</v>
      </c>
      <c r="B118" s="266"/>
      <c r="C118" s="267"/>
      <c r="D118" s="268"/>
      <c r="E118" s="166"/>
      <c r="F118" s="378"/>
      <c r="G118" s="167"/>
      <c r="H118" s="303"/>
      <c r="I118" s="167"/>
      <c r="J118" s="303"/>
      <c r="K118" s="167"/>
      <c r="L118" s="273"/>
      <c r="M118" s="166"/>
      <c r="N118" s="273"/>
      <c r="O118" s="379">
        <f t="shared" si="22"/>
        <v>0</v>
      </c>
      <c r="P118" s="380">
        <f t="shared" si="20"/>
        <v>0</v>
      </c>
      <c r="Q118" s="414">
        <v>0</v>
      </c>
      <c r="R118" s="168"/>
      <c r="S118" s="166"/>
      <c r="T118" s="164" t="str">
        <f t="shared" si="21"/>
        <v/>
      </c>
      <c r="U118" s="165">
        <f>IF(E118=予算詳細!$L$4,F118*予算詳細!$N$4,IF(E118=予算詳細!$L$5,F118*予算詳細!$N$5,IF(E118=予算詳細!$L$6,F118*予算詳細!$N$6,F118)))</f>
        <v>0</v>
      </c>
    </row>
    <row r="119" spans="1:21" outlineLevel="1" x14ac:dyDescent="0.2">
      <c r="A119" s="166">
        <v>10</v>
      </c>
      <c r="B119" s="266"/>
      <c r="C119" s="267"/>
      <c r="D119" s="268"/>
      <c r="E119" s="166"/>
      <c r="F119" s="378"/>
      <c r="G119" s="167"/>
      <c r="H119" s="303"/>
      <c r="I119" s="167"/>
      <c r="J119" s="303"/>
      <c r="K119" s="167"/>
      <c r="L119" s="273"/>
      <c r="M119" s="166"/>
      <c r="N119" s="273"/>
      <c r="O119" s="379">
        <f t="shared" si="22"/>
        <v>0</v>
      </c>
      <c r="P119" s="380">
        <f t="shared" si="20"/>
        <v>0</v>
      </c>
      <c r="Q119" s="414">
        <v>0</v>
      </c>
      <c r="R119" s="168"/>
      <c r="S119" s="166"/>
      <c r="T119" s="164" t="str">
        <f t="shared" si="21"/>
        <v/>
      </c>
      <c r="U119" s="165">
        <f>IF(E119=予算詳細!$L$4,F119*予算詳細!$N$4,IF(E119=予算詳細!$L$5,F119*予算詳細!$N$5,IF(E119=予算詳細!$L$6,F119*予算詳細!$N$6,F119)))</f>
        <v>0</v>
      </c>
    </row>
    <row r="120" spans="1:21" outlineLevel="1" x14ac:dyDescent="0.2">
      <c r="A120" s="166">
        <v>11</v>
      </c>
      <c r="B120" s="266"/>
      <c r="C120" s="267"/>
      <c r="D120" s="268"/>
      <c r="E120" s="166"/>
      <c r="F120" s="378"/>
      <c r="G120" s="167"/>
      <c r="H120" s="303"/>
      <c r="I120" s="167"/>
      <c r="J120" s="303"/>
      <c r="K120" s="167"/>
      <c r="L120" s="273"/>
      <c r="M120" s="166"/>
      <c r="N120" s="273"/>
      <c r="O120" s="379">
        <f>ROUNDDOWN(PRODUCT(F120,G120,I120,K120,M120),2)</f>
        <v>0</v>
      </c>
      <c r="P120" s="380">
        <f t="shared" si="20"/>
        <v>0</v>
      </c>
      <c r="Q120" s="414">
        <v>0</v>
      </c>
      <c r="R120" s="168"/>
      <c r="S120" s="166"/>
      <c r="T120" s="164" t="str">
        <f t="shared" si="21"/>
        <v/>
      </c>
      <c r="U120" s="165">
        <f>IF(E120=予算詳細!$L$4,F120*予算詳細!$N$4,IF(E120=予算詳細!$L$5,F120*予算詳細!$N$5,IF(E120=予算詳細!$L$6,F120*予算詳細!$N$6,F120)))</f>
        <v>0</v>
      </c>
    </row>
    <row r="121" spans="1:21" outlineLevel="1" x14ac:dyDescent="0.2">
      <c r="A121" s="166">
        <v>12</v>
      </c>
      <c r="B121" s="266"/>
      <c r="C121" s="267"/>
      <c r="D121" s="268"/>
      <c r="E121" s="166"/>
      <c r="F121" s="378"/>
      <c r="G121" s="167"/>
      <c r="H121" s="303"/>
      <c r="I121" s="167"/>
      <c r="J121" s="303"/>
      <c r="K121" s="167"/>
      <c r="L121" s="273"/>
      <c r="M121" s="166"/>
      <c r="N121" s="273"/>
      <c r="O121" s="379">
        <f>ROUNDDOWN(PRODUCT(F121,G121,I121,K121,M121),2)</f>
        <v>0</v>
      </c>
      <c r="P121" s="380">
        <f t="shared" si="20"/>
        <v>0</v>
      </c>
      <c r="Q121" s="414">
        <v>0</v>
      </c>
      <c r="R121" s="168"/>
      <c r="S121" s="166"/>
      <c r="T121" s="164" t="str">
        <f t="shared" si="21"/>
        <v/>
      </c>
      <c r="U121" s="165">
        <f>IF(E121=予算詳細!$L$4,F121*予算詳細!$N$4,IF(E121=予算詳細!$L$5,F121*予算詳細!$N$5,IF(E121=予算詳細!$L$6,F121*予算詳細!$N$6,F121)))</f>
        <v>0</v>
      </c>
    </row>
    <row r="122" spans="1:21" outlineLevel="1" x14ac:dyDescent="0.2">
      <c r="A122" s="166">
        <v>13</v>
      </c>
      <c r="B122" s="266"/>
      <c r="C122" s="267"/>
      <c r="D122" s="268"/>
      <c r="E122" s="166"/>
      <c r="F122" s="378"/>
      <c r="G122" s="167"/>
      <c r="H122" s="303"/>
      <c r="I122" s="167"/>
      <c r="J122" s="303"/>
      <c r="K122" s="167"/>
      <c r="L122" s="273"/>
      <c r="M122" s="166"/>
      <c r="N122" s="273"/>
      <c r="O122" s="379">
        <f t="shared" si="22"/>
        <v>0</v>
      </c>
      <c r="P122" s="380">
        <f t="shared" si="20"/>
        <v>0</v>
      </c>
      <c r="Q122" s="414">
        <v>0</v>
      </c>
      <c r="R122" s="168"/>
      <c r="S122" s="166"/>
      <c r="T122" s="164" t="str">
        <f t="shared" si="21"/>
        <v/>
      </c>
      <c r="U122" s="165">
        <f>IF(E122=予算詳細!$L$4,F122*予算詳細!$N$4,IF(E122=予算詳細!$L$5,F122*予算詳細!$N$5,IF(E122=予算詳細!$L$6,F122*予算詳細!$N$6,F122)))</f>
        <v>0</v>
      </c>
    </row>
    <row r="123" spans="1:21" outlineLevel="1" x14ac:dyDescent="0.2">
      <c r="A123" s="166">
        <v>14</v>
      </c>
      <c r="B123" s="266"/>
      <c r="C123" s="267"/>
      <c r="D123" s="268"/>
      <c r="E123" s="166"/>
      <c r="F123" s="378"/>
      <c r="G123" s="167"/>
      <c r="H123" s="303"/>
      <c r="I123" s="167"/>
      <c r="J123" s="303"/>
      <c r="K123" s="167"/>
      <c r="L123" s="273"/>
      <c r="M123" s="166"/>
      <c r="N123" s="273"/>
      <c r="O123" s="379">
        <f t="shared" si="22"/>
        <v>0</v>
      </c>
      <c r="P123" s="380">
        <f t="shared" si="20"/>
        <v>0</v>
      </c>
      <c r="Q123" s="414">
        <v>0</v>
      </c>
      <c r="R123" s="168"/>
      <c r="S123" s="166"/>
      <c r="T123" s="164" t="str">
        <f t="shared" si="21"/>
        <v/>
      </c>
      <c r="U123" s="165">
        <f>IF(E123=予算詳細!$L$4,F123*予算詳細!$N$4,IF(E123=予算詳細!$L$5,F123*予算詳細!$N$5,IF(E123=予算詳細!$L$6,F123*予算詳細!$N$6,F123)))</f>
        <v>0</v>
      </c>
    </row>
    <row r="124" spans="1:21" outlineLevel="1" x14ac:dyDescent="0.2">
      <c r="A124" s="166">
        <v>15</v>
      </c>
      <c r="B124" s="266"/>
      <c r="C124" s="267"/>
      <c r="D124" s="268"/>
      <c r="E124" s="166"/>
      <c r="F124" s="378"/>
      <c r="G124" s="167"/>
      <c r="H124" s="303"/>
      <c r="I124" s="167"/>
      <c r="J124" s="303"/>
      <c r="K124" s="167"/>
      <c r="L124" s="273"/>
      <c r="M124" s="166"/>
      <c r="N124" s="273"/>
      <c r="O124" s="379">
        <f>ROUNDDOWN(PRODUCT(F124,G124,I124,K124,M124),2)</f>
        <v>0</v>
      </c>
      <c r="P124" s="380">
        <f t="shared" si="20"/>
        <v>0</v>
      </c>
      <c r="Q124" s="414">
        <v>0</v>
      </c>
      <c r="R124" s="168"/>
      <c r="S124" s="166"/>
      <c r="T124" s="164" t="str">
        <f t="shared" si="21"/>
        <v/>
      </c>
      <c r="U124" s="165">
        <f>IF(E124=予算詳細!$L$4,F124*予算詳細!$N$4,IF(E124=予算詳細!$L$5,F124*予算詳細!$N$5,IF(E124=予算詳細!$L$6,F124*予算詳細!$N$6,F124)))</f>
        <v>0</v>
      </c>
    </row>
    <row r="125" spans="1:21" outlineLevel="1" x14ac:dyDescent="0.2">
      <c r="A125" s="166">
        <v>16</v>
      </c>
      <c r="B125" s="266"/>
      <c r="C125" s="267"/>
      <c r="D125" s="268"/>
      <c r="E125" s="166"/>
      <c r="F125" s="378"/>
      <c r="G125" s="167"/>
      <c r="H125" s="303"/>
      <c r="I125" s="167"/>
      <c r="J125" s="303"/>
      <c r="K125" s="167"/>
      <c r="L125" s="273"/>
      <c r="M125" s="166"/>
      <c r="N125" s="273"/>
      <c r="O125" s="379">
        <f>ROUNDDOWN(PRODUCT(F125,G125,I125,K125,M125),2)</f>
        <v>0</v>
      </c>
      <c r="P125" s="380">
        <f t="shared" si="20"/>
        <v>0</v>
      </c>
      <c r="Q125" s="414">
        <v>0</v>
      </c>
      <c r="R125" s="168"/>
      <c r="S125" s="166"/>
      <c r="T125" s="164" t="str">
        <f t="shared" si="21"/>
        <v/>
      </c>
      <c r="U125" s="165">
        <f>IF(E125=予算詳細!$L$4,F125*予算詳細!$N$4,IF(E125=予算詳細!$L$5,F125*予算詳細!$N$5,IF(E125=予算詳細!$L$6,F125*予算詳細!$N$6,F125)))</f>
        <v>0</v>
      </c>
    </row>
    <row r="126" spans="1:21" outlineLevel="1" x14ac:dyDescent="0.2">
      <c r="A126" s="166">
        <v>17</v>
      </c>
      <c r="B126" s="266"/>
      <c r="C126" s="267"/>
      <c r="D126" s="268"/>
      <c r="E126" s="166"/>
      <c r="F126" s="378"/>
      <c r="G126" s="167"/>
      <c r="H126" s="303"/>
      <c r="I126" s="167"/>
      <c r="J126" s="303"/>
      <c r="K126" s="167"/>
      <c r="L126" s="273"/>
      <c r="M126" s="166"/>
      <c r="N126" s="273"/>
      <c r="O126" s="379">
        <f>ROUNDDOWN(PRODUCT(F126,G126,I126,K126,M126),2)</f>
        <v>0</v>
      </c>
      <c r="P126" s="380">
        <f t="shared" si="20"/>
        <v>0</v>
      </c>
      <c r="Q126" s="414">
        <v>0</v>
      </c>
      <c r="R126" s="168"/>
      <c r="S126" s="166"/>
      <c r="T126" s="164" t="str">
        <f t="shared" si="21"/>
        <v/>
      </c>
      <c r="U126" s="165">
        <f>IF(E126=予算詳細!$L$4,F126*予算詳細!$N$4,IF(E126=予算詳細!$L$5,F126*予算詳細!$N$5,IF(E126=予算詳細!$L$6,F126*予算詳細!$N$6,F126)))</f>
        <v>0</v>
      </c>
    </row>
    <row r="127" spans="1:21" outlineLevel="1" x14ac:dyDescent="0.2">
      <c r="A127" s="166">
        <v>18</v>
      </c>
      <c r="B127" s="266"/>
      <c r="C127" s="267"/>
      <c r="D127" s="268"/>
      <c r="E127" s="166"/>
      <c r="F127" s="378"/>
      <c r="G127" s="167"/>
      <c r="H127" s="303"/>
      <c r="I127" s="167"/>
      <c r="J127" s="303"/>
      <c r="K127" s="167"/>
      <c r="L127" s="273"/>
      <c r="M127" s="166"/>
      <c r="N127" s="273"/>
      <c r="O127" s="379">
        <f>ROUNDDOWN(PRODUCT(F127,G127,I127,K127,M127),2)</f>
        <v>0</v>
      </c>
      <c r="P127" s="380">
        <f t="shared" si="20"/>
        <v>0</v>
      </c>
      <c r="Q127" s="414">
        <v>0</v>
      </c>
      <c r="R127" s="168"/>
      <c r="S127" s="166"/>
      <c r="T127" s="164" t="str">
        <f t="shared" si="21"/>
        <v/>
      </c>
      <c r="U127" s="165">
        <f>IF(E127=予算詳細!$L$4,F127*予算詳細!$N$4,IF(E127=予算詳細!$L$5,F127*予算詳細!$N$5,IF(E127=予算詳細!$L$6,F127*予算詳細!$N$6,F127)))</f>
        <v>0</v>
      </c>
    </row>
    <row r="128" spans="1:21" outlineLevel="1" x14ac:dyDescent="0.2">
      <c r="A128" s="166">
        <v>19</v>
      </c>
      <c r="B128" s="266"/>
      <c r="C128" s="267"/>
      <c r="D128" s="268"/>
      <c r="E128" s="166"/>
      <c r="F128" s="378"/>
      <c r="G128" s="167"/>
      <c r="H128" s="303"/>
      <c r="I128" s="167"/>
      <c r="J128" s="303"/>
      <c r="K128" s="167"/>
      <c r="L128" s="273"/>
      <c r="M128" s="166"/>
      <c r="N128" s="273"/>
      <c r="O128" s="379">
        <f t="shared" si="22"/>
        <v>0</v>
      </c>
      <c r="P128" s="380">
        <f t="shared" si="20"/>
        <v>0</v>
      </c>
      <c r="Q128" s="414">
        <v>0</v>
      </c>
      <c r="R128" s="168"/>
      <c r="S128" s="166"/>
      <c r="T128" s="164" t="str">
        <f t="shared" si="21"/>
        <v/>
      </c>
      <c r="U128" s="165">
        <f>IF(E128=予算詳細!$L$4,F128*予算詳細!$N$4,IF(E128=予算詳細!$L$5,F128*予算詳細!$N$5,IF(E128=予算詳細!$L$6,F128*予算詳細!$N$6,F128)))</f>
        <v>0</v>
      </c>
    </row>
    <row r="129" spans="1:21" ht="13.5" outlineLevel="1" thickBot="1" x14ac:dyDescent="0.25">
      <c r="A129" s="415">
        <v>20</v>
      </c>
      <c r="B129" s="266"/>
      <c r="C129" s="267"/>
      <c r="D129" s="268"/>
      <c r="E129" s="166"/>
      <c r="F129" s="378"/>
      <c r="G129" s="167"/>
      <c r="H129" s="303"/>
      <c r="I129" s="167"/>
      <c r="J129" s="303"/>
      <c r="K129" s="167"/>
      <c r="L129" s="273"/>
      <c r="M129" s="166"/>
      <c r="N129" s="273"/>
      <c r="O129" s="379">
        <f>ROUNDDOWN(PRODUCT(F129,G129,I129,K129,M129),2)</f>
        <v>0</v>
      </c>
      <c r="P129" s="380">
        <f t="shared" si="20"/>
        <v>0</v>
      </c>
      <c r="Q129" s="414">
        <v>0</v>
      </c>
      <c r="R129" s="168"/>
      <c r="S129" s="166"/>
      <c r="T129" s="164" t="str">
        <f t="shared" si="21"/>
        <v/>
      </c>
      <c r="U129" s="165">
        <f>IF(E129=予算詳細!$L$4,F129*予算詳細!$N$4,IF(E129=予算詳細!$L$5,F129*予算詳細!$N$5,IF(E129=予算詳細!$L$6,F129*予算詳細!$N$6,F129)))</f>
        <v>0</v>
      </c>
    </row>
    <row r="130" spans="1:21" x14ac:dyDescent="0.2">
      <c r="A130" s="416"/>
      <c r="K130" s="140" t="str">
        <f>予算詳細!$L$4</f>
        <v>USD</v>
      </c>
      <c r="L130" s="304"/>
      <c r="M130" s="141"/>
      <c r="N130" s="307"/>
      <c r="O130" s="382">
        <f>SUMIF($E$110:$E$129,$K130,O$110:O$129)</f>
        <v>1000</v>
      </c>
      <c r="P130" s="382">
        <f>SUMIF($E$110:$E$129,$K130,P$110:P$129)</f>
        <v>1000</v>
      </c>
      <c r="Q130" s="383">
        <f>SUMIF($E$110:$E$129,$K130,Q$110:Q$129)</f>
        <v>0</v>
      </c>
    </row>
    <row r="131" spans="1:21" x14ac:dyDescent="0.2">
      <c r="A131" s="220"/>
      <c r="K131" s="142" t="str">
        <f>予算詳細!$L$5</f>
        <v>MMK</v>
      </c>
      <c r="L131" s="305"/>
      <c r="M131" s="143"/>
      <c r="N131" s="308"/>
      <c r="O131" s="384">
        <f t="shared" ref="O131:Q132" si="23">SUMIF($E$110:$E$129,$K131,O$110:O$129)</f>
        <v>100</v>
      </c>
      <c r="P131" s="384">
        <f t="shared" si="23"/>
        <v>100</v>
      </c>
      <c r="Q131" s="385">
        <f t="shared" si="23"/>
        <v>0</v>
      </c>
    </row>
    <row r="132" spans="1:21" ht="13.5" thickBot="1" x14ac:dyDescent="0.25">
      <c r="A132" s="220"/>
      <c r="K132" s="249" t="str">
        <f>予算詳細!$L$6</f>
        <v>THB</v>
      </c>
      <c r="L132" s="306"/>
      <c r="M132" s="145"/>
      <c r="N132" s="309"/>
      <c r="O132" s="386">
        <f t="shared" si="23"/>
        <v>10</v>
      </c>
      <c r="P132" s="386">
        <f t="shared" si="23"/>
        <v>10</v>
      </c>
      <c r="Q132" s="387">
        <f t="shared" si="23"/>
        <v>0</v>
      </c>
    </row>
    <row r="134" spans="1:21" x14ac:dyDescent="0.2">
      <c r="C134" t="s">
        <v>461</v>
      </c>
    </row>
    <row r="135" spans="1:21" x14ac:dyDescent="0.2">
      <c r="D135" t="s">
        <v>462</v>
      </c>
    </row>
    <row r="136" spans="1:21" s="10" customFormat="1" ht="13.5" thickBot="1" x14ac:dyDescent="0.25">
      <c r="A136" s="146" t="s">
        <v>263</v>
      </c>
      <c r="B136" s="540" t="s">
        <v>264</v>
      </c>
      <c r="C136" s="541"/>
      <c r="D136" s="542"/>
      <c r="E136" s="146" t="s">
        <v>265</v>
      </c>
      <c r="F136" s="377" t="s">
        <v>266</v>
      </c>
      <c r="G136" s="146" t="s">
        <v>267</v>
      </c>
      <c r="H136" s="146" t="s">
        <v>268</v>
      </c>
      <c r="I136" s="146" t="s">
        <v>267</v>
      </c>
      <c r="J136" s="146" t="s">
        <v>268</v>
      </c>
      <c r="K136" s="146" t="s">
        <v>267</v>
      </c>
      <c r="L136" s="146" t="s">
        <v>268</v>
      </c>
      <c r="M136" s="146" t="s">
        <v>267</v>
      </c>
      <c r="N136" s="146" t="s">
        <v>268</v>
      </c>
      <c r="O136" s="377" t="s">
        <v>273</v>
      </c>
      <c r="P136" s="377" t="s">
        <v>271</v>
      </c>
      <c r="Q136" s="377" t="s">
        <v>272</v>
      </c>
      <c r="R136" s="146" t="s">
        <v>269</v>
      </c>
      <c r="S136" s="146" t="s">
        <v>334</v>
      </c>
      <c r="T136" s="163" t="s">
        <v>333</v>
      </c>
      <c r="U136" s="163" t="s">
        <v>274</v>
      </c>
    </row>
    <row r="137" spans="1:21" ht="13.5" thickTop="1" x14ac:dyDescent="0.2">
      <c r="A137" s="166">
        <v>1</v>
      </c>
      <c r="B137" s="310"/>
      <c r="C137" s="311"/>
      <c r="D137" s="312"/>
      <c r="E137" s="166" t="s">
        <v>6</v>
      </c>
      <c r="F137" s="378">
        <v>1000</v>
      </c>
      <c r="G137" s="167">
        <v>1</v>
      </c>
      <c r="H137" s="303"/>
      <c r="I137" s="167"/>
      <c r="J137" s="303"/>
      <c r="K137" s="167"/>
      <c r="L137" s="273"/>
      <c r="M137" s="166"/>
      <c r="N137" s="273"/>
      <c r="O137" s="379">
        <f>ROUNDDOWN(PRODUCT(F137,G137,I137,K137,M137),2)</f>
        <v>1000</v>
      </c>
      <c r="P137" s="380">
        <f t="shared" ref="P137:P145" si="24">O137-Q137</f>
        <v>1000</v>
      </c>
      <c r="Q137" s="381">
        <v>0</v>
      </c>
      <c r="R137" s="168"/>
      <c r="S137" s="166"/>
      <c r="T137" s="164" t="str">
        <f t="shared" ref="T137:T145" si="25">IF(U137&gt;49999,"3者見積必要","")</f>
        <v>3者見積必要</v>
      </c>
      <c r="U137" s="165">
        <f>IF(E137=予算詳細!$L$4,F137*予算詳細!$N$4,IF(E137=予算詳細!$L$5,F137*予算詳細!$N$5,IF(E137=予算詳細!$L$6,F137*予算詳細!$N$6,F137)))</f>
        <v>110000</v>
      </c>
    </row>
    <row r="138" spans="1:21" x14ac:dyDescent="0.2">
      <c r="A138" s="166">
        <v>2</v>
      </c>
      <c r="B138" s="266"/>
      <c r="C138" s="267"/>
      <c r="D138" s="268"/>
      <c r="E138" s="166" t="s">
        <v>154</v>
      </c>
      <c r="F138" s="378">
        <v>100</v>
      </c>
      <c r="G138" s="167">
        <v>1</v>
      </c>
      <c r="H138" s="303"/>
      <c r="I138" s="167"/>
      <c r="J138" s="303"/>
      <c r="K138" s="167"/>
      <c r="L138" s="273"/>
      <c r="M138" s="166"/>
      <c r="N138" s="273"/>
      <c r="O138" s="379">
        <f t="shared" ref="O138:O145" si="26">ROUNDDOWN(PRODUCT(F138,G138,I138,K138,M138),2)</f>
        <v>100</v>
      </c>
      <c r="P138" s="380">
        <f t="shared" si="24"/>
        <v>100</v>
      </c>
      <c r="Q138" s="381">
        <v>0</v>
      </c>
      <c r="R138" s="168"/>
      <c r="S138" s="166"/>
      <c r="T138" s="164" t="str">
        <f t="shared" si="25"/>
        <v/>
      </c>
      <c r="U138" s="165">
        <f>IF(E138=予算詳細!$L$4,F138*予算詳細!$N$4,IF(E138=予算詳細!$L$5,F138*予算詳細!$N$5,IF(E138=予算詳細!$L$6,F138*予算詳細!$N$6,F138)))</f>
        <v>8</v>
      </c>
    </row>
    <row r="139" spans="1:21" x14ac:dyDescent="0.2">
      <c r="A139" s="166">
        <v>3</v>
      </c>
      <c r="B139" s="266"/>
      <c r="C139" s="267"/>
      <c r="D139" s="268"/>
      <c r="E139" s="166" t="s">
        <v>224</v>
      </c>
      <c r="F139" s="378">
        <v>10</v>
      </c>
      <c r="G139" s="167">
        <v>1</v>
      </c>
      <c r="H139" s="303"/>
      <c r="I139" s="167"/>
      <c r="J139" s="303"/>
      <c r="K139" s="167"/>
      <c r="L139" s="273"/>
      <c r="M139" s="166"/>
      <c r="N139" s="273"/>
      <c r="O139" s="379">
        <f t="shared" si="26"/>
        <v>10</v>
      </c>
      <c r="P139" s="380">
        <f t="shared" si="24"/>
        <v>10</v>
      </c>
      <c r="Q139" s="381">
        <v>0</v>
      </c>
      <c r="R139" s="168"/>
      <c r="S139" s="166"/>
      <c r="T139" s="164" t="str">
        <f t="shared" si="25"/>
        <v/>
      </c>
      <c r="U139" s="165">
        <f>IF(E139=予算詳細!$L$4,F139*予算詳細!$N$4,IF(E139=予算詳細!$L$5,F139*予算詳細!$N$5,IF(E139=予算詳細!$L$6,F139*予算詳細!$N$6,F139)))</f>
        <v>30</v>
      </c>
    </row>
    <row r="140" spans="1:21" x14ac:dyDescent="0.2">
      <c r="A140" s="166">
        <v>4</v>
      </c>
      <c r="B140" s="266"/>
      <c r="C140" s="267"/>
      <c r="D140" s="268"/>
      <c r="E140" s="166"/>
      <c r="F140" s="378"/>
      <c r="G140" s="167"/>
      <c r="H140" s="303"/>
      <c r="I140" s="167"/>
      <c r="J140" s="303"/>
      <c r="K140" s="167"/>
      <c r="L140" s="273"/>
      <c r="M140" s="166"/>
      <c r="N140" s="273"/>
      <c r="O140" s="379">
        <f t="shared" si="26"/>
        <v>0</v>
      </c>
      <c r="P140" s="380">
        <f t="shared" si="24"/>
        <v>0</v>
      </c>
      <c r="Q140" s="381">
        <v>0</v>
      </c>
      <c r="R140" s="168"/>
      <c r="S140" s="166"/>
      <c r="T140" s="164" t="str">
        <f t="shared" si="25"/>
        <v/>
      </c>
      <c r="U140" s="165">
        <f>IF(E140=予算詳細!$L$4,F140*予算詳細!$N$4,IF(E140=予算詳細!$L$5,F140*予算詳細!$N$5,IF(E140=予算詳細!$L$6,F140*予算詳細!$N$6,F140)))</f>
        <v>0</v>
      </c>
    </row>
    <row r="141" spans="1:21" x14ac:dyDescent="0.2">
      <c r="A141" s="166">
        <v>5</v>
      </c>
      <c r="B141" s="266"/>
      <c r="C141" s="267"/>
      <c r="D141" s="268"/>
      <c r="E141" s="166"/>
      <c r="F141" s="378"/>
      <c r="G141" s="167"/>
      <c r="H141" s="303"/>
      <c r="I141" s="167"/>
      <c r="J141" s="303"/>
      <c r="K141" s="167"/>
      <c r="L141" s="273"/>
      <c r="M141" s="166"/>
      <c r="N141" s="273"/>
      <c r="O141" s="379">
        <f t="shared" si="26"/>
        <v>0</v>
      </c>
      <c r="P141" s="380">
        <f t="shared" si="24"/>
        <v>0</v>
      </c>
      <c r="Q141" s="381">
        <v>0</v>
      </c>
      <c r="R141" s="168"/>
      <c r="S141" s="166"/>
      <c r="T141" s="164" t="str">
        <f t="shared" si="25"/>
        <v/>
      </c>
      <c r="U141" s="165">
        <f>IF(E141=予算詳細!$L$4,F141*予算詳細!$N$4,IF(E141=予算詳細!$L$5,F141*予算詳細!$N$5,IF(E141=予算詳細!$L$6,F141*予算詳細!$N$6,F141)))</f>
        <v>0</v>
      </c>
    </row>
    <row r="142" spans="1:21" x14ac:dyDescent="0.2">
      <c r="A142" s="166">
        <v>6</v>
      </c>
      <c r="B142" s="266"/>
      <c r="C142" s="267"/>
      <c r="D142" s="268"/>
      <c r="E142" s="166"/>
      <c r="F142" s="378"/>
      <c r="G142" s="167"/>
      <c r="H142" s="303"/>
      <c r="I142" s="167"/>
      <c r="J142" s="303"/>
      <c r="K142" s="167"/>
      <c r="L142" s="273"/>
      <c r="M142" s="166"/>
      <c r="N142" s="273"/>
      <c r="O142" s="379">
        <f t="shared" si="26"/>
        <v>0</v>
      </c>
      <c r="P142" s="380">
        <f t="shared" si="24"/>
        <v>0</v>
      </c>
      <c r="Q142" s="381">
        <v>0</v>
      </c>
      <c r="R142" s="168"/>
      <c r="S142" s="166"/>
      <c r="T142" s="164" t="str">
        <f t="shared" si="25"/>
        <v/>
      </c>
      <c r="U142" s="165">
        <f>IF(E142=予算詳細!$L$4,F142*予算詳細!$N$4,IF(E142=予算詳細!$L$5,F142*予算詳細!$N$5,IF(E142=予算詳細!$L$6,F142*予算詳細!$N$6,F142)))</f>
        <v>0</v>
      </c>
    </row>
    <row r="143" spans="1:21" x14ac:dyDescent="0.2">
      <c r="A143" s="166">
        <v>7</v>
      </c>
      <c r="B143" s="266"/>
      <c r="C143" s="267"/>
      <c r="D143" s="268"/>
      <c r="E143" s="166"/>
      <c r="F143" s="378"/>
      <c r="G143" s="167"/>
      <c r="H143" s="303"/>
      <c r="I143" s="167"/>
      <c r="J143" s="303"/>
      <c r="K143" s="167"/>
      <c r="L143" s="273"/>
      <c r="M143" s="166"/>
      <c r="N143" s="273"/>
      <c r="O143" s="379">
        <f>ROUNDDOWN(PRODUCT(F143,G143,I143,K143,M143),2)</f>
        <v>0</v>
      </c>
      <c r="P143" s="380">
        <f t="shared" si="24"/>
        <v>0</v>
      </c>
      <c r="Q143" s="381">
        <v>0</v>
      </c>
      <c r="R143" s="168"/>
      <c r="S143" s="166"/>
      <c r="T143" s="164" t="str">
        <f t="shared" si="25"/>
        <v/>
      </c>
      <c r="U143" s="165">
        <f>IF(E143=予算詳細!$L$4,F143*予算詳細!$N$4,IF(E143=予算詳細!$L$5,F143*予算詳細!$N$5,IF(E143=予算詳細!$L$6,F143*予算詳細!$N$6,F143)))</f>
        <v>0</v>
      </c>
    </row>
    <row r="144" spans="1:21" x14ac:dyDescent="0.2">
      <c r="A144" s="166">
        <v>8</v>
      </c>
      <c r="B144" s="266"/>
      <c r="C144" s="267"/>
      <c r="D144" s="268"/>
      <c r="E144" s="166"/>
      <c r="F144" s="378"/>
      <c r="G144" s="167"/>
      <c r="H144" s="303"/>
      <c r="I144" s="167"/>
      <c r="J144" s="303"/>
      <c r="K144" s="167"/>
      <c r="L144" s="273"/>
      <c r="M144" s="166"/>
      <c r="N144" s="273"/>
      <c r="O144" s="379">
        <f t="shared" si="26"/>
        <v>0</v>
      </c>
      <c r="P144" s="380">
        <f t="shared" si="24"/>
        <v>0</v>
      </c>
      <c r="Q144" s="381">
        <v>0</v>
      </c>
      <c r="R144" s="168"/>
      <c r="S144" s="166"/>
      <c r="T144" s="164" t="str">
        <f t="shared" si="25"/>
        <v/>
      </c>
      <c r="U144" s="165">
        <f>IF(E144=予算詳細!$L$4,F144*予算詳細!$N$4,IF(E144=予算詳細!$L$5,F144*予算詳細!$N$5,IF(E144=予算詳細!$L$6,F144*予算詳細!$N$6,F144)))</f>
        <v>0</v>
      </c>
    </row>
    <row r="145" spans="1:21" ht="13.5" thickBot="1" x14ac:dyDescent="0.25">
      <c r="A145" s="166">
        <v>9</v>
      </c>
      <c r="B145" s="266"/>
      <c r="C145" s="267"/>
      <c r="D145" s="268"/>
      <c r="E145" s="166"/>
      <c r="F145" s="378"/>
      <c r="G145" s="167"/>
      <c r="H145" s="303"/>
      <c r="I145" s="167"/>
      <c r="J145" s="303"/>
      <c r="K145" s="167"/>
      <c r="L145" s="273"/>
      <c r="M145" s="166"/>
      <c r="N145" s="273"/>
      <c r="O145" s="379">
        <f t="shared" si="26"/>
        <v>0</v>
      </c>
      <c r="P145" s="380">
        <f t="shared" si="24"/>
        <v>0</v>
      </c>
      <c r="Q145" s="381">
        <v>0</v>
      </c>
      <c r="R145" s="168"/>
      <c r="S145" s="166"/>
      <c r="T145" s="164" t="str">
        <f t="shared" si="25"/>
        <v/>
      </c>
      <c r="U145" s="165">
        <f>IF(E145=予算詳細!$L$4,F145*予算詳細!$N$4,IF(E145=予算詳細!$L$5,F145*予算詳細!$N$5,IF(E145=予算詳細!$L$6,F145*予算詳細!$N$6,F145)))</f>
        <v>0</v>
      </c>
    </row>
    <row r="146" spans="1:21" x14ac:dyDescent="0.2">
      <c r="K146" s="140" t="str">
        <f>予算詳細!$L$4</f>
        <v>USD</v>
      </c>
      <c r="L146" s="304"/>
      <c r="M146" s="141"/>
      <c r="N146" s="307"/>
      <c r="O146" s="382">
        <f>SUMIF($E$137:$E$145,$K146,O$137:O$145)</f>
        <v>1000</v>
      </c>
      <c r="P146" s="382">
        <f t="shared" ref="P146:Q146" si="27">SUMIF($E$137:$E$145,$K146,P$137:P$145)</f>
        <v>1000</v>
      </c>
      <c r="Q146" s="383">
        <f t="shared" si="27"/>
        <v>0</v>
      </c>
    </row>
    <row r="147" spans="1:21" x14ac:dyDescent="0.2">
      <c r="K147" s="142" t="str">
        <f>予算詳細!$L$5</f>
        <v>MMK</v>
      </c>
      <c r="L147" s="305"/>
      <c r="M147" s="143"/>
      <c r="N147" s="308"/>
      <c r="O147" s="384">
        <f>SUMIF($E$137:$E$145,$K147,O$137:O$145)</f>
        <v>100</v>
      </c>
      <c r="P147" s="384">
        <f>SUMIF($E$137:$E$145,$K147,P$137:P$145)</f>
        <v>100</v>
      </c>
      <c r="Q147" s="385">
        <f>SUMIF($E$137:$E$145,$K147,Q$137:Q$145)</f>
        <v>0</v>
      </c>
    </row>
    <row r="148" spans="1:21" ht="13.5" thickBot="1" x14ac:dyDescent="0.25">
      <c r="K148" s="249" t="str">
        <f>予算詳細!$L$6</f>
        <v>THB</v>
      </c>
      <c r="L148" s="306"/>
      <c r="M148" s="145"/>
      <c r="N148" s="309"/>
      <c r="O148" s="386">
        <f>SUMIF($E$137:$E$145,$K148,O$137:O$145)</f>
        <v>10</v>
      </c>
      <c r="P148" s="386">
        <f>SUMIF($E$137:$E$145,$K148,P$137:P$145)</f>
        <v>10</v>
      </c>
      <c r="Q148" s="387">
        <f>SUMIF($E$137:$E$145,$K148,Q$137:Q$145)</f>
        <v>0</v>
      </c>
    </row>
    <row r="149" spans="1:21" x14ac:dyDescent="0.2">
      <c r="K149" s="250"/>
      <c r="L149" s="313"/>
      <c r="M149" s="251"/>
      <c r="N149" s="313"/>
      <c r="O149" s="388"/>
      <c r="P149" s="388"/>
      <c r="Q149" s="388"/>
    </row>
    <row r="150" spans="1:21" x14ac:dyDescent="0.2">
      <c r="D150" t="s">
        <v>411</v>
      </c>
    </row>
    <row r="151" spans="1:21" s="10" customFormat="1" ht="13.5" thickBot="1" x14ac:dyDescent="0.25">
      <c r="A151" s="146" t="s">
        <v>263</v>
      </c>
      <c r="B151" s="540" t="s">
        <v>264</v>
      </c>
      <c r="C151" s="541"/>
      <c r="D151" s="542"/>
      <c r="E151" s="146" t="s">
        <v>265</v>
      </c>
      <c r="F151" s="377" t="s">
        <v>266</v>
      </c>
      <c r="G151" s="146" t="s">
        <v>267</v>
      </c>
      <c r="H151" s="146" t="s">
        <v>268</v>
      </c>
      <c r="I151" s="146" t="s">
        <v>267</v>
      </c>
      <c r="J151" s="146" t="s">
        <v>268</v>
      </c>
      <c r="K151" s="146" t="s">
        <v>267</v>
      </c>
      <c r="L151" s="146" t="s">
        <v>268</v>
      </c>
      <c r="M151" s="146" t="s">
        <v>267</v>
      </c>
      <c r="N151" s="146" t="s">
        <v>268</v>
      </c>
      <c r="O151" s="377" t="s">
        <v>273</v>
      </c>
      <c r="P151" s="377" t="s">
        <v>271</v>
      </c>
      <c r="Q151" s="377" t="s">
        <v>272</v>
      </c>
      <c r="R151" s="146" t="s">
        <v>269</v>
      </c>
      <c r="S151" s="146" t="s">
        <v>334</v>
      </c>
      <c r="T151" s="163" t="s">
        <v>333</v>
      </c>
      <c r="U151" s="163" t="s">
        <v>274</v>
      </c>
    </row>
    <row r="152" spans="1:21" ht="13.5" thickTop="1" x14ac:dyDescent="0.2">
      <c r="A152" s="166">
        <v>1</v>
      </c>
      <c r="B152" s="310"/>
      <c r="C152" s="311"/>
      <c r="D152" s="312"/>
      <c r="E152" s="166" t="s">
        <v>6</v>
      </c>
      <c r="F152" s="378">
        <v>900</v>
      </c>
      <c r="G152" s="167">
        <v>1</v>
      </c>
      <c r="H152" s="303"/>
      <c r="I152" s="167"/>
      <c r="J152" s="303"/>
      <c r="K152" s="167"/>
      <c r="L152" s="273"/>
      <c r="M152" s="166"/>
      <c r="N152" s="273"/>
      <c r="O152" s="379">
        <f>ROUNDDOWN(PRODUCT(F152,G152,I152,K152,M152),2)</f>
        <v>900</v>
      </c>
      <c r="P152" s="380">
        <f t="shared" ref="P152:P157" si="28">O152-Q152</f>
        <v>900</v>
      </c>
      <c r="Q152" s="381">
        <v>0</v>
      </c>
      <c r="R152" s="168"/>
      <c r="S152" s="166"/>
      <c r="T152" s="164" t="str">
        <f t="shared" ref="T152:T157" si="29">IF(U152&gt;49999,"3者見積必要","")</f>
        <v>3者見積必要</v>
      </c>
      <c r="U152" s="165">
        <f>IF(E152=予算詳細!$L$4,F152*予算詳細!$N$4,IF(E152=予算詳細!$L$5,F152*予算詳細!$N$5,IF(E152=予算詳細!$L$6,F152*予算詳細!$N$6,F152)))</f>
        <v>99000</v>
      </c>
    </row>
    <row r="153" spans="1:21" x14ac:dyDescent="0.2">
      <c r="A153" s="166">
        <v>2</v>
      </c>
      <c r="B153" s="266"/>
      <c r="C153" s="267"/>
      <c r="D153" s="268"/>
      <c r="E153" s="166" t="s">
        <v>154</v>
      </c>
      <c r="F153" s="378">
        <v>90</v>
      </c>
      <c r="G153" s="167">
        <v>1</v>
      </c>
      <c r="H153" s="303"/>
      <c r="I153" s="167"/>
      <c r="J153" s="303"/>
      <c r="K153" s="167"/>
      <c r="L153" s="273"/>
      <c r="M153" s="166"/>
      <c r="N153" s="273"/>
      <c r="O153" s="379">
        <f>ROUNDDOWN(PRODUCT(F153,G153,I153,K153,M153),2)</f>
        <v>90</v>
      </c>
      <c r="P153" s="380">
        <f t="shared" si="28"/>
        <v>90</v>
      </c>
      <c r="Q153" s="381">
        <v>0</v>
      </c>
      <c r="R153" s="168"/>
      <c r="S153" s="166"/>
      <c r="T153" s="164" t="str">
        <f t="shared" si="29"/>
        <v/>
      </c>
      <c r="U153" s="165">
        <f>IF(E153=予算詳細!$L$4,F153*予算詳細!$N$4,IF(E153=予算詳細!$L$5,F153*予算詳細!$N$5,IF(E153=予算詳細!$L$6,F153*予算詳細!$N$6,F153)))</f>
        <v>7.2</v>
      </c>
    </row>
    <row r="154" spans="1:21" x14ac:dyDescent="0.2">
      <c r="A154" s="166">
        <v>3</v>
      </c>
      <c r="B154" s="266"/>
      <c r="C154" s="267"/>
      <c r="D154" s="268"/>
      <c r="E154" s="166" t="s">
        <v>224</v>
      </c>
      <c r="F154" s="378">
        <v>9</v>
      </c>
      <c r="G154" s="167">
        <v>1</v>
      </c>
      <c r="H154" s="303"/>
      <c r="I154" s="167"/>
      <c r="J154" s="303"/>
      <c r="K154" s="167"/>
      <c r="L154" s="273"/>
      <c r="M154" s="166"/>
      <c r="N154" s="273"/>
      <c r="O154" s="379">
        <f t="shared" ref="O154:O157" si="30">ROUNDDOWN(PRODUCT(F154,G154,I154,K154,M154),2)</f>
        <v>9</v>
      </c>
      <c r="P154" s="380">
        <f t="shared" si="28"/>
        <v>9</v>
      </c>
      <c r="Q154" s="381">
        <v>0</v>
      </c>
      <c r="R154" s="168"/>
      <c r="S154" s="166"/>
      <c r="T154" s="164" t="str">
        <f t="shared" si="29"/>
        <v/>
      </c>
      <c r="U154" s="165">
        <f>IF(E154=予算詳細!$L$4,F154*予算詳細!$N$4,IF(E154=予算詳細!$L$5,F154*予算詳細!$N$5,IF(E154=予算詳細!$L$6,F154*予算詳細!$N$6,F154)))</f>
        <v>27</v>
      </c>
    </row>
    <row r="155" spans="1:21" x14ac:dyDescent="0.2">
      <c r="A155" s="166">
        <v>4</v>
      </c>
      <c r="B155" s="266"/>
      <c r="C155" s="267"/>
      <c r="D155" s="268"/>
      <c r="E155" s="166"/>
      <c r="F155" s="378"/>
      <c r="G155" s="167"/>
      <c r="H155" s="303"/>
      <c r="I155" s="167"/>
      <c r="J155" s="303"/>
      <c r="K155" s="167"/>
      <c r="L155" s="273"/>
      <c r="M155" s="166"/>
      <c r="N155" s="273"/>
      <c r="O155" s="379">
        <f t="shared" si="30"/>
        <v>0</v>
      </c>
      <c r="P155" s="380">
        <f t="shared" si="28"/>
        <v>0</v>
      </c>
      <c r="Q155" s="381">
        <v>0</v>
      </c>
      <c r="R155" s="168"/>
      <c r="S155" s="166"/>
      <c r="T155" s="164" t="str">
        <f t="shared" si="29"/>
        <v/>
      </c>
      <c r="U155" s="165">
        <f>IF(E155=予算詳細!$L$4,F155*予算詳細!$N$4,IF(E155=予算詳細!$L$5,F155*予算詳細!$N$5,IF(E155=予算詳細!$L$6,F155*予算詳細!$N$6,F155)))</f>
        <v>0</v>
      </c>
    </row>
    <row r="156" spans="1:21" x14ac:dyDescent="0.2">
      <c r="A156" s="166">
        <v>5</v>
      </c>
      <c r="B156" s="266"/>
      <c r="C156" s="267"/>
      <c r="D156" s="268"/>
      <c r="E156" s="166"/>
      <c r="F156" s="378"/>
      <c r="G156" s="167"/>
      <c r="H156" s="303"/>
      <c r="I156" s="167"/>
      <c r="J156" s="303"/>
      <c r="K156" s="167"/>
      <c r="L156" s="273"/>
      <c r="M156" s="166"/>
      <c r="N156" s="273"/>
      <c r="O156" s="379">
        <f t="shared" si="30"/>
        <v>0</v>
      </c>
      <c r="P156" s="380">
        <f t="shared" si="28"/>
        <v>0</v>
      </c>
      <c r="Q156" s="381">
        <v>0</v>
      </c>
      <c r="R156" s="168"/>
      <c r="S156" s="166"/>
      <c r="T156" s="164" t="str">
        <f t="shared" si="29"/>
        <v/>
      </c>
      <c r="U156" s="165">
        <f>IF(E156=予算詳細!$L$4,F156*予算詳細!$N$4,IF(E156=予算詳細!$L$5,F156*予算詳細!$N$5,IF(E156=予算詳細!$L$6,F156*予算詳細!$N$6,F156)))</f>
        <v>0</v>
      </c>
    </row>
    <row r="157" spans="1:21" ht="13.5" thickBot="1" x14ac:dyDescent="0.25">
      <c r="A157" s="166">
        <v>6</v>
      </c>
      <c r="B157" s="266"/>
      <c r="C157" s="267"/>
      <c r="D157" s="268"/>
      <c r="E157" s="166"/>
      <c r="F157" s="378"/>
      <c r="G157" s="167"/>
      <c r="H157" s="303"/>
      <c r="I157" s="167"/>
      <c r="J157" s="303"/>
      <c r="K157" s="167"/>
      <c r="L157" s="273"/>
      <c r="M157" s="166"/>
      <c r="N157" s="273"/>
      <c r="O157" s="379">
        <f t="shared" si="30"/>
        <v>0</v>
      </c>
      <c r="P157" s="380">
        <f t="shared" si="28"/>
        <v>0</v>
      </c>
      <c r="Q157" s="381">
        <v>0</v>
      </c>
      <c r="R157" s="168"/>
      <c r="S157" s="166"/>
      <c r="T157" s="164" t="str">
        <f t="shared" si="29"/>
        <v/>
      </c>
      <c r="U157" s="165">
        <f>IF(E157=予算詳細!$L$4,F157*予算詳細!$N$4,IF(E157=予算詳細!$L$5,F157*予算詳細!$N$5,IF(E157=予算詳細!$L$6,F157*予算詳細!$N$6,F157)))</f>
        <v>0</v>
      </c>
    </row>
    <row r="158" spans="1:21" x14ac:dyDescent="0.2">
      <c r="K158" s="140" t="str">
        <f>予算詳細!$L$4</f>
        <v>USD</v>
      </c>
      <c r="L158" s="304"/>
      <c r="M158" s="141"/>
      <c r="N158" s="307"/>
      <c r="O158" s="382">
        <f t="shared" ref="O158:P160" si="31">SUMIF($E$152:$E$157,$K158,O$152:O$157)</f>
        <v>900</v>
      </c>
      <c r="P158" s="382">
        <f t="shared" si="31"/>
        <v>900</v>
      </c>
      <c r="Q158" s="383">
        <f>SUMIF($E$152:$E$157,$K158,Q$152:Q$157)</f>
        <v>0</v>
      </c>
    </row>
    <row r="159" spans="1:21" x14ac:dyDescent="0.2">
      <c r="K159" s="142" t="str">
        <f>予算詳細!$L$5</f>
        <v>MMK</v>
      </c>
      <c r="L159" s="305"/>
      <c r="M159" s="143"/>
      <c r="N159" s="308"/>
      <c r="O159" s="384">
        <f t="shared" si="31"/>
        <v>90</v>
      </c>
      <c r="P159" s="384">
        <f t="shared" si="31"/>
        <v>90</v>
      </c>
      <c r="Q159" s="385">
        <f>SUMIF($E$152:$E$157,$K159,Q$152:Q$157)</f>
        <v>0</v>
      </c>
    </row>
    <row r="160" spans="1:21" ht="13.5" thickBot="1" x14ac:dyDescent="0.25">
      <c r="K160" s="249" t="str">
        <f>予算詳細!$L$6</f>
        <v>THB</v>
      </c>
      <c r="L160" s="306"/>
      <c r="M160" s="145"/>
      <c r="N160" s="309"/>
      <c r="O160" s="386">
        <f t="shared" si="31"/>
        <v>9</v>
      </c>
      <c r="P160" s="386">
        <f t="shared" si="31"/>
        <v>9</v>
      </c>
      <c r="Q160" s="387">
        <f>SUMIF($E$152:$E$157,$K160,Q$152:Q$157)</f>
        <v>0</v>
      </c>
    </row>
    <row r="161" spans="1:21" x14ac:dyDescent="0.2">
      <c r="K161" s="250"/>
      <c r="L161" s="313"/>
      <c r="M161" s="251"/>
      <c r="N161" s="313"/>
      <c r="O161" s="388"/>
      <c r="P161" s="388"/>
      <c r="Q161" s="388"/>
    </row>
    <row r="162" spans="1:21" x14ac:dyDescent="0.2">
      <c r="D162" t="s">
        <v>412</v>
      </c>
    </row>
    <row r="163" spans="1:21" s="10" customFormat="1" ht="13.5" thickBot="1" x14ac:dyDescent="0.25">
      <c r="A163" s="146" t="s">
        <v>263</v>
      </c>
      <c r="B163" s="540" t="s">
        <v>264</v>
      </c>
      <c r="C163" s="541"/>
      <c r="D163" s="542"/>
      <c r="E163" s="146" t="s">
        <v>265</v>
      </c>
      <c r="F163" s="377" t="s">
        <v>266</v>
      </c>
      <c r="G163" s="146" t="s">
        <v>267</v>
      </c>
      <c r="H163" s="146" t="s">
        <v>268</v>
      </c>
      <c r="I163" s="146" t="s">
        <v>267</v>
      </c>
      <c r="J163" s="146" t="s">
        <v>268</v>
      </c>
      <c r="K163" s="146" t="s">
        <v>267</v>
      </c>
      <c r="L163" s="146" t="s">
        <v>268</v>
      </c>
      <c r="M163" s="146" t="s">
        <v>267</v>
      </c>
      <c r="N163" s="146" t="s">
        <v>268</v>
      </c>
      <c r="O163" s="377" t="s">
        <v>273</v>
      </c>
      <c r="P163" s="377" t="s">
        <v>271</v>
      </c>
      <c r="Q163" s="377" t="s">
        <v>272</v>
      </c>
      <c r="R163" s="146" t="s">
        <v>269</v>
      </c>
      <c r="S163" s="146" t="s">
        <v>334</v>
      </c>
      <c r="T163" s="163" t="s">
        <v>333</v>
      </c>
      <c r="U163" s="163" t="s">
        <v>274</v>
      </c>
    </row>
    <row r="164" spans="1:21" ht="13.5" thickTop="1" x14ac:dyDescent="0.2">
      <c r="A164" s="166">
        <v>1</v>
      </c>
      <c r="B164" s="310"/>
      <c r="C164" s="311"/>
      <c r="D164" s="312"/>
      <c r="E164" s="166" t="s">
        <v>6</v>
      </c>
      <c r="F164" s="378">
        <v>1000</v>
      </c>
      <c r="G164" s="167">
        <v>1</v>
      </c>
      <c r="H164" s="303"/>
      <c r="I164" s="167"/>
      <c r="J164" s="303"/>
      <c r="K164" s="167"/>
      <c r="L164" s="273"/>
      <c r="M164" s="166"/>
      <c r="N164" s="273"/>
      <c r="O164" s="379">
        <f>ROUNDDOWN(PRODUCT(F164,G164,I164,K164,M164),2)</f>
        <v>1000</v>
      </c>
      <c r="P164" s="380">
        <f>O164-Q164</f>
        <v>1000</v>
      </c>
      <c r="Q164" s="381">
        <v>0</v>
      </c>
      <c r="R164" s="168"/>
      <c r="S164" s="166"/>
      <c r="T164" s="164" t="str">
        <f t="shared" ref="T164:T168" si="32">IF(U164&gt;49999,"3者見積必要","")</f>
        <v>3者見積必要</v>
      </c>
      <c r="U164" s="165">
        <f>IF(E164=予算詳細!$L$4,F164*予算詳細!$N$4,IF(E164=予算詳細!$L$5,F164*予算詳細!$N$5,IF(E164=予算詳細!$L$6,F164*予算詳細!$N$6,F164)))</f>
        <v>110000</v>
      </c>
    </row>
    <row r="165" spans="1:21" x14ac:dyDescent="0.2">
      <c r="A165" s="166">
        <v>2</v>
      </c>
      <c r="B165" s="266"/>
      <c r="C165" s="267"/>
      <c r="D165" s="268"/>
      <c r="E165" s="166" t="s">
        <v>154</v>
      </c>
      <c r="F165" s="378">
        <v>100</v>
      </c>
      <c r="G165" s="167">
        <v>1</v>
      </c>
      <c r="H165" s="303"/>
      <c r="I165" s="167"/>
      <c r="J165" s="303"/>
      <c r="K165" s="167"/>
      <c r="L165" s="273"/>
      <c r="M165" s="166"/>
      <c r="N165" s="273"/>
      <c r="O165" s="379">
        <f t="shared" ref="O165:O168" si="33">ROUNDDOWN(PRODUCT(F165,G165,I165,K165,M165),2)</f>
        <v>100</v>
      </c>
      <c r="P165" s="380">
        <f>O165-Q165</f>
        <v>100</v>
      </c>
      <c r="Q165" s="381">
        <v>0</v>
      </c>
      <c r="R165" s="168"/>
      <c r="S165" s="166"/>
      <c r="T165" s="164" t="str">
        <f t="shared" si="32"/>
        <v/>
      </c>
      <c r="U165" s="165">
        <f>IF(E165=予算詳細!$L$4,F165*予算詳細!$N$4,IF(E165=予算詳細!$L$5,F165*予算詳細!$N$5,IF(E165=予算詳細!$L$6,F165*予算詳細!$N$6,F165)))</f>
        <v>8</v>
      </c>
    </row>
    <row r="166" spans="1:21" x14ac:dyDescent="0.2">
      <c r="A166" s="166">
        <v>3</v>
      </c>
      <c r="B166" s="266"/>
      <c r="C166" s="267"/>
      <c r="D166" s="268"/>
      <c r="E166" s="166" t="s">
        <v>224</v>
      </c>
      <c r="F166" s="378">
        <v>10</v>
      </c>
      <c r="G166" s="167">
        <v>1</v>
      </c>
      <c r="H166" s="303"/>
      <c r="I166" s="167"/>
      <c r="J166" s="303"/>
      <c r="K166" s="167"/>
      <c r="L166" s="273"/>
      <c r="M166" s="166"/>
      <c r="N166" s="273"/>
      <c r="O166" s="379">
        <f t="shared" si="33"/>
        <v>10</v>
      </c>
      <c r="P166" s="380">
        <f>O166-Q166</f>
        <v>10</v>
      </c>
      <c r="Q166" s="381">
        <v>0</v>
      </c>
      <c r="R166" s="168"/>
      <c r="S166" s="166"/>
      <c r="T166" s="164" t="str">
        <f t="shared" si="32"/>
        <v/>
      </c>
      <c r="U166" s="165">
        <f>IF(E166=予算詳細!$L$4,F166*予算詳細!$N$4,IF(E166=予算詳細!$L$5,F166*予算詳細!$N$5,IF(E166=予算詳細!$L$6,F166*予算詳細!$N$6,F166)))</f>
        <v>30</v>
      </c>
    </row>
    <row r="167" spans="1:21" x14ac:dyDescent="0.2">
      <c r="A167" s="166">
        <v>4</v>
      </c>
      <c r="B167" s="266"/>
      <c r="C167" s="267"/>
      <c r="D167" s="268"/>
      <c r="E167" s="166"/>
      <c r="F167" s="378"/>
      <c r="G167" s="167"/>
      <c r="H167" s="303"/>
      <c r="I167" s="167"/>
      <c r="J167" s="303"/>
      <c r="K167" s="167"/>
      <c r="L167" s="273"/>
      <c r="M167" s="166"/>
      <c r="N167" s="273"/>
      <c r="O167" s="379">
        <f>ROUNDDOWN(PRODUCT(F167,G167,I167,K167,M167),2)</f>
        <v>0</v>
      </c>
      <c r="P167" s="380">
        <f>O167-Q167</f>
        <v>0</v>
      </c>
      <c r="Q167" s="381">
        <v>0</v>
      </c>
      <c r="R167" s="168"/>
      <c r="S167" s="166"/>
      <c r="T167" s="164" t="str">
        <f t="shared" si="32"/>
        <v/>
      </c>
      <c r="U167" s="165">
        <f>IF(E167=予算詳細!$L$4,F167*予算詳細!$N$4,IF(E167=予算詳細!$L$5,F167*予算詳細!$N$5,IF(E167=予算詳細!$L$6,F167*予算詳細!$N$6,F167)))</f>
        <v>0</v>
      </c>
    </row>
    <row r="168" spans="1:21" ht="13.5" thickBot="1" x14ac:dyDescent="0.25">
      <c r="A168" s="166">
        <v>5</v>
      </c>
      <c r="B168" s="266"/>
      <c r="C168" s="267"/>
      <c r="D168" s="268"/>
      <c r="E168" s="166"/>
      <c r="F168" s="378"/>
      <c r="G168" s="167"/>
      <c r="H168" s="303"/>
      <c r="I168" s="167"/>
      <c r="J168" s="303"/>
      <c r="K168" s="167"/>
      <c r="L168" s="273"/>
      <c r="M168" s="166"/>
      <c r="N168" s="273"/>
      <c r="O168" s="379">
        <f t="shared" si="33"/>
        <v>0</v>
      </c>
      <c r="P168" s="380">
        <f>O168-Q168</f>
        <v>0</v>
      </c>
      <c r="Q168" s="381">
        <v>0</v>
      </c>
      <c r="R168" s="168"/>
      <c r="S168" s="166"/>
      <c r="T168" s="164" t="str">
        <f t="shared" si="32"/>
        <v/>
      </c>
      <c r="U168" s="165">
        <f>IF(E168=予算詳細!$L$4,F168*予算詳細!$N$4,IF(E168=予算詳細!$L$5,F168*予算詳細!$N$5,IF(E168=予算詳細!$L$6,F168*予算詳細!$N$6,F168)))</f>
        <v>0</v>
      </c>
    </row>
    <row r="169" spans="1:21" x14ac:dyDescent="0.2">
      <c r="K169" s="140" t="str">
        <f>予算詳細!$L$4</f>
        <v>USD</v>
      </c>
      <c r="L169" s="304"/>
      <c r="M169" s="141"/>
      <c r="N169" s="307"/>
      <c r="O169" s="382">
        <f>SUMIF($E$164:$E$168,$K169,O$164:O$168)</f>
        <v>1000</v>
      </c>
      <c r="P169" s="382">
        <f t="shared" ref="P169:Q169" si="34">SUMIF($E$164:$E$168,$K169,P$164:P$168)</f>
        <v>1000</v>
      </c>
      <c r="Q169" s="383">
        <f t="shared" si="34"/>
        <v>0</v>
      </c>
    </row>
    <row r="170" spans="1:21" x14ac:dyDescent="0.2">
      <c r="K170" s="142" t="str">
        <f>予算詳細!$L$5</f>
        <v>MMK</v>
      </c>
      <c r="L170" s="305"/>
      <c r="M170" s="143"/>
      <c r="N170" s="308"/>
      <c r="O170" s="384">
        <f>SUMIF($E$164:$E$168,$K170,O$164:O$168)</f>
        <v>100</v>
      </c>
      <c r="P170" s="384">
        <f>SUMIF($E$164:$E$168,$K170,P$164:P$168)</f>
        <v>100</v>
      </c>
      <c r="Q170" s="385">
        <f>SUMIF($E$164:$E$168,$K170,Q$164:Q$168)</f>
        <v>0</v>
      </c>
    </row>
    <row r="171" spans="1:21" ht="13.5" thickBot="1" x14ac:dyDescent="0.25">
      <c r="K171" s="249" t="str">
        <f>予算詳細!$L$6</f>
        <v>THB</v>
      </c>
      <c r="L171" s="306"/>
      <c r="M171" s="145"/>
      <c r="N171" s="309"/>
      <c r="O171" s="386">
        <f>SUMIF($E$164:$E$168,$K171,O$164:O$168)</f>
        <v>10</v>
      </c>
      <c r="P171" s="386">
        <f>SUMIF($E$164:$E$168,$K171,P$164:P$168)</f>
        <v>10</v>
      </c>
      <c r="Q171" s="387">
        <f>SUMIF($E$164:$E$168,$K171,Q$164:Q$168)</f>
        <v>0</v>
      </c>
    </row>
    <row r="172" spans="1:21" x14ac:dyDescent="0.2">
      <c r="K172" s="250"/>
      <c r="L172" s="313"/>
      <c r="M172" s="251"/>
      <c r="N172" s="313"/>
      <c r="O172" s="388"/>
      <c r="P172" s="388"/>
      <c r="Q172" s="388"/>
    </row>
    <row r="173" spans="1:21" x14ac:dyDescent="0.2">
      <c r="D173" t="s">
        <v>463</v>
      </c>
    </row>
    <row r="174" spans="1:21" s="10" customFormat="1" ht="13.5" thickBot="1" x14ac:dyDescent="0.25">
      <c r="A174" s="146" t="s">
        <v>263</v>
      </c>
      <c r="B174" s="540" t="s">
        <v>264</v>
      </c>
      <c r="C174" s="541"/>
      <c r="D174" s="542"/>
      <c r="E174" s="146" t="s">
        <v>265</v>
      </c>
      <c r="F174" s="377" t="s">
        <v>266</v>
      </c>
      <c r="G174" s="146" t="s">
        <v>267</v>
      </c>
      <c r="H174" s="146" t="s">
        <v>268</v>
      </c>
      <c r="I174" s="146" t="s">
        <v>267</v>
      </c>
      <c r="J174" s="146" t="s">
        <v>268</v>
      </c>
      <c r="K174" s="146" t="s">
        <v>267</v>
      </c>
      <c r="L174" s="146" t="s">
        <v>268</v>
      </c>
      <c r="M174" s="146" t="s">
        <v>267</v>
      </c>
      <c r="N174" s="146" t="s">
        <v>268</v>
      </c>
      <c r="O174" s="377" t="s">
        <v>273</v>
      </c>
      <c r="P174" s="377" t="s">
        <v>271</v>
      </c>
      <c r="Q174" s="377" t="s">
        <v>272</v>
      </c>
      <c r="R174" s="146" t="s">
        <v>269</v>
      </c>
      <c r="S174" s="146" t="s">
        <v>334</v>
      </c>
      <c r="T174" s="163" t="s">
        <v>333</v>
      </c>
      <c r="U174" s="163" t="s">
        <v>274</v>
      </c>
    </row>
    <row r="175" spans="1:21" ht="13.5" thickTop="1" x14ac:dyDescent="0.2">
      <c r="A175" s="166">
        <v>1</v>
      </c>
      <c r="B175" s="310"/>
      <c r="C175" s="311"/>
      <c r="D175" s="312"/>
      <c r="E175" s="166" t="s">
        <v>6</v>
      </c>
      <c r="F175" s="378">
        <v>1000</v>
      </c>
      <c r="G175" s="167">
        <v>1</v>
      </c>
      <c r="H175" s="303"/>
      <c r="I175" s="167"/>
      <c r="J175" s="303"/>
      <c r="K175" s="167"/>
      <c r="L175" s="273"/>
      <c r="M175" s="166"/>
      <c r="N175" s="273"/>
      <c r="O175" s="379">
        <f>ROUNDDOWN(PRODUCT(F175,G175,I175,K175,M175),2)</f>
        <v>1000</v>
      </c>
      <c r="P175" s="380">
        <f>O175-Q175</f>
        <v>1000</v>
      </c>
      <c r="Q175" s="381">
        <v>0</v>
      </c>
      <c r="R175" s="168"/>
      <c r="S175" s="166"/>
      <c r="T175" s="164" t="str">
        <f t="shared" ref="T175:T177" si="35">IF(U175&gt;49999,"3者見積必要","")</f>
        <v>3者見積必要</v>
      </c>
      <c r="U175" s="165">
        <f>IF(E175=予算詳細!$L$4,F175*予算詳細!$N$4,IF(E175=予算詳細!$L$5,F175*予算詳細!$N$5,IF(E175=予算詳細!$L$6,F175*予算詳細!$N$6,F175)))</f>
        <v>110000</v>
      </c>
    </row>
    <row r="176" spans="1:21" x14ac:dyDescent="0.2">
      <c r="A176" s="166">
        <v>2</v>
      </c>
      <c r="B176" s="266"/>
      <c r="C176" s="267"/>
      <c r="D176" s="268"/>
      <c r="E176" s="166" t="s">
        <v>154</v>
      </c>
      <c r="F176" s="378">
        <v>100</v>
      </c>
      <c r="G176" s="167">
        <v>1</v>
      </c>
      <c r="H176" s="303"/>
      <c r="I176" s="167"/>
      <c r="J176" s="303"/>
      <c r="K176" s="167"/>
      <c r="L176" s="273"/>
      <c r="M176" s="166"/>
      <c r="N176" s="273"/>
      <c r="O176" s="379">
        <f t="shared" ref="O176:O177" si="36">ROUNDDOWN(PRODUCT(F176,G176,I176,K176,M176),2)</f>
        <v>100</v>
      </c>
      <c r="P176" s="380">
        <f>O176-Q176</f>
        <v>100</v>
      </c>
      <c r="Q176" s="381">
        <v>0</v>
      </c>
      <c r="R176" s="168"/>
      <c r="S176" s="166"/>
      <c r="T176" s="164" t="str">
        <f t="shared" si="35"/>
        <v/>
      </c>
      <c r="U176" s="165">
        <f>IF(E176=予算詳細!$L$4,F176*予算詳細!$N$4,IF(E176=予算詳細!$L$5,F176*予算詳細!$N$5,IF(E176=予算詳細!$L$6,F176*予算詳細!$N$6,F176)))</f>
        <v>8</v>
      </c>
    </row>
    <row r="177" spans="1:21" ht="13.5" thickBot="1" x14ac:dyDescent="0.25">
      <c r="A177" s="166">
        <v>3</v>
      </c>
      <c r="B177" s="266"/>
      <c r="C177" s="267"/>
      <c r="D177" s="268"/>
      <c r="E177" s="166" t="s">
        <v>224</v>
      </c>
      <c r="F177" s="378">
        <v>10</v>
      </c>
      <c r="G177" s="167">
        <v>1</v>
      </c>
      <c r="H177" s="303"/>
      <c r="I177" s="167"/>
      <c r="J177" s="303"/>
      <c r="K177" s="167"/>
      <c r="L177" s="273"/>
      <c r="M177" s="166"/>
      <c r="N177" s="273"/>
      <c r="O177" s="379">
        <f t="shared" si="36"/>
        <v>10</v>
      </c>
      <c r="P177" s="380">
        <f>O177-Q177</f>
        <v>10</v>
      </c>
      <c r="Q177" s="381">
        <v>0</v>
      </c>
      <c r="R177" s="168"/>
      <c r="S177" s="166"/>
      <c r="T177" s="164" t="str">
        <f t="shared" si="35"/>
        <v/>
      </c>
      <c r="U177" s="165">
        <f>IF(E177=予算詳細!$L$4,F177*予算詳細!$N$4,IF(E177=予算詳細!$L$5,F177*予算詳細!$N$5,IF(E177=予算詳細!$L$6,F177*予算詳細!$N$6,F177)))</f>
        <v>30</v>
      </c>
    </row>
    <row r="178" spans="1:21" x14ac:dyDescent="0.2">
      <c r="K178" s="140" t="str">
        <f>予算詳細!$L$4</f>
        <v>USD</v>
      </c>
      <c r="L178" s="304"/>
      <c r="M178" s="141"/>
      <c r="N178" s="307"/>
      <c r="O178" s="382">
        <f>SUMIF($E$175:$E$177,$K178,O$175:O$177)</f>
        <v>1000</v>
      </c>
      <c r="P178" s="382">
        <f t="shared" ref="P178:Q178" si="37">SUMIF($E$175:$E$177,$K178,P$175:P$177)</f>
        <v>1000</v>
      </c>
      <c r="Q178" s="383">
        <f t="shared" si="37"/>
        <v>0</v>
      </c>
    </row>
    <row r="179" spans="1:21" x14ac:dyDescent="0.2">
      <c r="K179" s="142" t="str">
        <f>予算詳細!$L$5</f>
        <v>MMK</v>
      </c>
      <c r="L179" s="305"/>
      <c r="M179" s="143"/>
      <c r="N179" s="308"/>
      <c r="O179" s="384">
        <f>SUMIF($E$175:$E$177,$K179,O$175:O$177)</f>
        <v>100</v>
      </c>
      <c r="P179" s="384">
        <f>SUMIF($E$175:$E$177,$K179,P$175:P$177)</f>
        <v>100</v>
      </c>
      <c r="Q179" s="385">
        <f>SUMIF($E$175:$E$177,$K179,Q$175:Q$177)</f>
        <v>0</v>
      </c>
    </row>
    <row r="180" spans="1:21" ht="13.5" thickBot="1" x14ac:dyDescent="0.25">
      <c r="K180" s="249" t="str">
        <f>予算詳細!$L$6</f>
        <v>THB</v>
      </c>
      <c r="L180" s="306"/>
      <c r="M180" s="145"/>
      <c r="N180" s="309"/>
      <c r="O180" s="386">
        <f>SUMIF($E$175:$E$177,$K180,O$175:O$177)</f>
        <v>10</v>
      </c>
      <c r="P180" s="386">
        <f>SUMIF($E$175:$E$177,$K180,P$175:P$177)</f>
        <v>10</v>
      </c>
      <c r="Q180" s="387">
        <f>SUMIF($E$175:$E$177,$K180,Q$175:Q$177)</f>
        <v>0</v>
      </c>
    </row>
    <row r="181" spans="1:21" x14ac:dyDescent="0.2">
      <c r="K181" s="250"/>
      <c r="L181" s="313"/>
      <c r="M181" s="251"/>
      <c r="N181" s="313"/>
      <c r="O181" s="388"/>
      <c r="P181" s="388"/>
      <c r="Q181" s="388"/>
    </row>
    <row r="183" spans="1:21" x14ac:dyDescent="0.2">
      <c r="C183" t="s">
        <v>414</v>
      </c>
    </row>
    <row r="184" spans="1:21" x14ac:dyDescent="0.2">
      <c r="D184" t="s">
        <v>415</v>
      </c>
    </row>
    <row r="185" spans="1:21" s="10" customFormat="1" ht="13.5" thickBot="1" x14ac:dyDescent="0.25">
      <c r="A185" s="146" t="s">
        <v>263</v>
      </c>
      <c r="B185" s="540" t="s">
        <v>264</v>
      </c>
      <c r="C185" s="541"/>
      <c r="D185" s="542"/>
      <c r="E185" s="146" t="s">
        <v>265</v>
      </c>
      <c r="F185" s="377" t="s">
        <v>266</v>
      </c>
      <c r="G185" s="146" t="s">
        <v>267</v>
      </c>
      <c r="H185" s="146" t="s">
        <v>268</v>
      </c>
      <c r="I185" s="146" t="s">
        <v>267</v>
      </c>
      <c r="J185" s="146" t="s">
        <v>268</v>
      </c>
      <c r="K185" s="146" t="s">
        <v>267</v>
      </c>
      <c r="L185" s="146" t="s">
        <v>268</v>
      </c>
      <c r="M185" s="146" t="s">
        <v>267</v>
      </c>
      <c r="N185" s="146" t="s">
        <v>268</v>
      </c>
      <c r="O185" s="377" t="s">
        <v>273</v>
      </c>
      <c r="P185" s="377" t="s">
        <v>271</v>
      </c>
      <c r="Q185" s="377" t="s">
        <v>272</v>
      </c>
      <c r="R185" s="146" t="s">
        <v>269</v>
      </c>
      <c r="S185" s="146" t="s">
        <v>334</v>
      </c>
      <c r="T185" s="163" t="s">
        <v>333</v>
      </c>
      <c r="U185" s="163" t="s">
        <v>274</v>
      </c>
    </row>
    <row r="186" spans="1:21" ht="13.5" thickTop="1" x14ac:dyDescent="0.2">
      <c r="A186" s="166">
        <v>1</v>
      </c>
      <c r="B186" s="310"/>
      <c r="C186" s="311"/>
      <c r="D186" s="312"/>
      <c r="E186" s="166" t="s">
        <v>6</v>
      </c>
      <c r="F186" s="378">
        <v>1000</v>
      </c>
      <c r="G186" s="167">
        <v>1</v>
      </c>
      <c r="H186" s="303"/>
      <c r="I186" s="167"/>
      <c r="J186" s="303"/>
      <c r="K186" s="167"/>
      <c r="L186" s="273"/>
      <c r="M186" s="166"/>
      <c r="N186" s="273"/>
      <c r="O186" s="379">
        <f>ROUNDDOWN(PRODUCT(F186,G186,I186,K186,M186),2)</f>
        <v>1000</v>
      </c>
      <c r="P186" s="380">
        <f t="shared" ref="P186:P191" si="38">O186-Q186</f>
        <v>1000</v>
      </c>
      <c r="Q186" s="381">
        <v>0</v>
      </c>
      <c r="R186" s="168"/>
      <c r="S186" s="166"/>
      <c r="T186" s="164" t="str">
        <f t="shared" ref="T186:T191" si="39">IF(U186&gt;49999,"3者見積必要","")</f>
        <v>3者見積必要</v>
      </c>
      <c r="U186" s="165">
        <f>IF(E186=予算詳細!$L$4,F186*予算詳細!$N$4,IF(E186=予算詳細!$L$5,F186*予算詳細!$N$5,IF(E186=予算詳細!$L$6,F186*予算詳細!$N$6,F186)))</f>
        <v>110000</v>
      </c>
    </row>
    <row r="187" spans="1:21" x14ac:dyDescent="0.2">
      <c r="A187" s="166">
        <v>2</v>
      </c>
      <c r="B187" s="266"/>
      <c r="C187" s="267"/>
      <c r="D187" s="268"/>
      <c r="E187" s="166" t="s">
        <v>154</v>
      </c>
      <c r="F187" s="378">
        <v>100</v>
      </c>
      <c r="G187" s="167">
        <v>1</v>
      </c>
      <c r="H187" s="303"/>
      <c r="I187" s="167"/>
      <c r="J187" s="303"/>
      <c r="K187" s="167"/>
      <c r="L187" s="273"/>
      <c r="M187" s="166"/>
      <c r="N187" s="273"/>
      <c r="O187" s="379">
        <f t="shared" ref="O187:O191" si="40">ROUNDDOWN(PRODUCT(F187,G187,I187,K187,M187),2)</f>
        <v>100</v>
      </c>
      <c r="P187" s="380">
        <f t="shared" si="38"/>
        <v>100</v>
      </c>
      <c r="Q187" s="381">
        <v>0</v>
      </c>
      <c r="R187" s="168"/>
      <c r="S187" s="166"/>
      <c r="T187" s="164" t="str">
        <f t="shared" si="39"/>
        <v/>
      </c>
      <c r="U187" s="165">
        <f>IF(E187=予算詳細!$L$4,F187*予算詳細!$N$4,IF(E187=予算詳細!$L$5,F187*予算詳細!$N$5,IF(E187=予算詳細!$L$6,F187*予算詳細!$N$6,F187)))</f>
        <v>8</v>
      </c>
    </row>
    <row r="188" spans="1:21" x14ac:dyDescent="0.2">
      <c r="A188" s="166">
        <v>3</v>
      </c>
      <c r="B188" s="266"/>
      <c r="C188" s="267"/>
      <c r="D188" s="268"/>
      <c r="E188" s="166" t="s">
        <v>224</v>
      </c>
      <c r="F188" s="378">
        <v>10</v>
      </c>
      <c r="G188" s="167">
        <v>1</v>
      </c>
      <c r="H188" s="303"/>
      <c r="I188" s="167"/>
      <c r="J188" s="303"/>
      <c r="K188" s="167"/>
      <c r="L188" s="273"/>
      <c r="M188" s="166"/>
      <c r="N188" s="273"/>
      <c r="O188" s="379">
        <f t="shared" si="40"/>
        <v>10</v>
      </c>
      <c r="P188" s="380">
        <f t="shared" si="38"/>
        <v>10</v>
      </c>
      <c r="Q188" s="381">
        <v>0</v>
      </c>
      <c r="R188" s="168"/>
      <c r="S188" s="166"/>
      <c r="T188" s="164" t="str">
        <f t="shared" si="39"/>
        <v/>
      </c>
      <c r="U188" s="165">
        <f>IF(E188=予算詳細!$L$4,F188*予算詳細!$N$4,IF(E188=予算詳細!$L$5,F188*予算詳細!$N$5,IF(E188=予算詳細!$L$6,F188*予算詳細!$N$6,F188)))</f>
        <v>30</v>
      </c>
    </row>
    <row r="189" spans="1:21" x14ac:dyDescent="0.2">
      <c r="A189" s="166">
        <v>4</v>
      </c>
      <c r="B189" s="266"/>
      <c r="C189" s="267"/>
      <c r="D189" s="268"/>
      <c r="E189" s="166"/>
      <c r="F189" s="378"/>
      <c r="G189" s="167"/>
      <c r="H189" s="303"/>
      <c r="I189" s="167"/>
      <c r="J189" s="303"/>
      <c r="K189" s="167"/>
      <c r="L189" s="273"/>
      <c r="M189" s="166"/>
      <c r="N189" s="273"/>
      <c r="O189" s="379">
        <f t="shared" si="40"/>
        <v>0</v>
      </c>
      <c r="P189" s="380">
        <f t="shared" si="38"/>
        <v>0</v>
      </c>
      <c r="Q189" s="381">
        <v>0</v>
      </c>
      <c r="R189" s="168"/>
      <c r="S189" s="166"/>
      <c r="T189" s="164" t="str">
        <f t="shared" si="39"/>
        <v/>
      </c>
      <c r="U189" s="165">
        <f>IF(E189=予算詳細!$L$4,F189*予算詳細!$N$4,IF(E189=予算詳細!$L$5,F189*予算詳細!$N$5,IF(E189=予算詳細!$L$6,F189*予算詳細!$N$6,F189)))</f>
        <v>0</v>
      </c>
    </row>
    <row r="190" spans="1:21" x14ac:dyDescent="0.2">
      <c r="A190" s="166">
        <v>5</v>
      </c>
      <c r="B190" s="266"/>
      <c r="C190" s="267"/>
      <c r="D190" s="268"/>
      <c r="E190" s="166"/>
      <c r="F190" s="378"/>
      <c r="G190" s="167"/>
      <c r="H190" s="303"/>
      <c r="I190" s="167"/>
      <c r="J190" s="303"/>
      <c r="K190" s="167"/>
      <c r="L190" s="273"/>
      <c r="M190" s="166"/>
      <c r="N190" s="273"/>
      <c r="O190" s="379">
        <f t="shared" si="40"/>
        <v>0</v>
      </c>
      <c r="P190" s="380">
        <f t="shared" si="38"/>
        <v>0</v>
      </c>
      <c r="Q190" s="381">
        <v>0</v>
      </c>
      <c r="R190" s="168"/>
      <c r="S190" s="166"/>
      <c r="T190" s="164" t="str">
        <f t="shared" si="39"/>
        <v/>
      </c>
      <c r="U190" s="165">
        <f>IF(E190=予算詳細!$L$4,F190*予算詳細!$N$4,IF(E190=予算詳細!$L$5,F190*予算詳細!$N$5,IF(E190=予算詳細!$L$6,F190*予算詳細!$N$6,F190)))</f>
        <v>0</v>
      </c>
    </row>
    <row r="191" spans="1:21" ht="13.5" thickBot="1" x14ac:dyDescent="0.25">
      <c r="A191" s="166">
        <v>6</v>
      </c>
      <c r="B191" s="266"/>
      <c r="C191" s="267"/>
      <c r="D191" s="268"/>
      <c r="E191" s="166"/>
      <c r="F191" s="378"/>
      <c r="G191" s="167"/>
      <c r="H191" s="303"/>
      <c r="I191" s="167"/>
      <c r="J191" s="303"/>
      <c r="K191" s="167"/>
      <c r="L191" s="273"/>
      <c r="M191" s="166"/>
      <c r="N191" s="273"/>
      <c r="O191" s="379">
        <f t="shared" si="40"/>
        <v>0</v>
      </c>
      <c r="P191" s="380">
        <f t="shared" si="38"/>
        <v>0</v>
      </c>
      <c r="Q191" s="381">
        <v>0</v>
      </c>
      <c r="R191" s="168"/>
      <c r="S191" s="166"/>
      <c r="T191" s="164" t="str">
        <f t="shared" si="39"/>
        <v/>
      </c>
      <c r="U191" s="165">
        <f>IF(E191=予算詳細!$L$4,F191*予算詳細!$N$4,IF(E191=予算詳細!$L$5,F191*予算詳細!$N$5,IF(E191=予算詳細!$L$6,F191*予算詳細!$N$6,F191)))</f>
        <v>0</v>
      </c>
    </row>
    <row r="192" spans="1:21" x14ac:dyDescent="0.2">
      <c r="K192" s="140" t="str">
        <f>予算詳細!$L$4</f>
        <v>USD</v>
      </c>
      <c r="L192" s="304"/>
      <c r="M192" s="141"/>
      <c r="N192" s="307"/>
      <c r="O192" s="382">
        <f>SUMIF($E$186:$E$191,$K192,O$186:O$191)</f>
        <v>1000</v>
      </c>
      <c r="P192" s="382">
        <f t="shared" ref="P192:Q192" si="41">SUMIF($E$186:$E$191,$K192,P$186:P$191)</f>
        <v>1000</v>
      </c>
      <c r="Q192" s="383">
        <f t="shared" si="41"/>
        <v>0</v>
      </c>
    </row>
    <row r="193" spans="1:21" x14ac:dyDescent="0.2">
      <c r="K193" s="142" t="str">
        <f>予算詳細!$L$5</f>
        <v>MMK</v>
      </c>
      <c r="L193" s="305"/>
      <c r="M193" s="143"/>
      <c r="N193" s="308"/>
      <c r="O193" s="384">
        <f>SUMIF($E$186:$E$191,$K193,O$186:O$191)</f>
        <v>100</v>
      </c>
      <c r="P193" s="384">
        <f>SUMIF($E$186:$E$191,$K193,P$186:P$191)</f>
        <v>100</v>
      </c>
      <c r="Q193" s="385">
        <f>SUMIF($E$186:$E$191,$K193,Q$186:Q$191)</f>
        <v>0</v>
      </c>
    </row>
    <row r="194" spans="1:21" ht="13.5" thickBot="1" x14ac:dyDescent="0.25">
      <c r="K194" s="249" t="str">
        <f>予算詳細!$L$6</f>
        <v>THB</v>
      </c>
      <c r="L194" s="306"/>
      <c r="M194" s="145"/>
      <c r="N194" s="309"/>
      <c r="O194" s="386">
        <f>SUMIF($E$186:$E$191,$K194,O$186:O$191)</f>
        <v>10</v>
      </c>
      <c r="P194" s="386">
        <f>SUMIF($E$186:$E$191,$K194,P$186:P$191)</f>
        <v>10</v>
      </c>
      <c r="Q194" s="387">
        <f>SUMIF($E$186:$E$191,$K194,Q$186:Q$191)</f>
        <v>0</v>
      </c>
    </row>
    <row r="195" spans="1:21" x14ac:dyDescent="0.2">
      <c r="K195" s="250"/>
      <c r="L195" s="313"/>
      <c r="M195" s="251"/>
      <c r="N195" s="313"/>
      <c r="O195" s="388"/>
      <c r="P195" s="388"/>
      <c r="Q195" s="388"/>
    </row>
    <row r="196" spans="1:21" x14ac:dyDescent="0.2">
      <c r="D196" t="s">
        <v>416</v>
      </c>
    </row>
    <row r="197" spans="1:21" s="10" customFormat="1" ht="13.5" thickBot="1" x14ac:dyDescent="0.25">
      <c r="A197" s="146" t="s">
        <v>263</v>
      </c>
      <c r="B197" s="540" t="s">
        <v>264</v>
      </c>
      <c r="C197" s="541"/>
      <c r="D197" s="542"/>
      <c r="E197" s="146" t="s">
        <v>265</v>
      </c>
      <c r="F197" s="377" t="s">
        <v>266</v>
      </c>
      <c r="G197" s="146" t="s">
        <v>267</v>
      </c>
      <c r="H197" s="146" t="s">
        <v>268</v>
      </c>
      <c r="I197" s="146" t="s">
        <v>267</v>
      </c>
      <c r="J197" s="146" t="s">
        <v>268</v>
      </c>
      <c r="K197" s="146" t="s">
        <v>267</v>
      </c>
      <c r="L197" s="146" t="s">
        <v>268</v>
      </c>
      <c r="M197" s="146" t="s">
        <v>267</v>
      </c>
      <c r="N197" s="146" t="s">
        <v>268</v>
      </c>
      <c r="O197" s="377" t="s">
        <v>273</v>
      </c>
      <c r="P197" s="377" t="s">
        <v>271</v>
      </c>
      <c r="Q197" s="377" t="s">
        <v>272</v>
      </c>
      <c r="R197" s="146" t="s">
        <v>269</v>
      </c>
      <c r="S197" s="146" t="s">
        <v>334</v>
      </c>
      <c r="T197" s="163" t="s">
        <v>333</v>
      </c>
      <c r="U197" s="163" t="s">
        <v>274</v>
      </c>
    </row>
    <row r="198" spans="1:21" ht="13.5" thickTop="1" x14ac:dyDescent="0.2">
      <c r="A198" s="166">
        <v>1</v>
      </c>
      <c r="B198" s="310"/>
      <c r="C198" s="311"/>
      <c r="D198" s="312"/>
      <c r="E198" s="166" t="s">
        <v>6</v>
      </c>
      <c r="F198" s="378">
        <v>1000</v>
      </c>
      <c r="G198" s="167">
        <v>1</v>
      </c>
      <c r="H198" s="303"/>
      <c r="I198" s="167"/>
      <c r="J198" s="303"/>
      <c r="K198" s="167"/>
      <c r="L198" s="273"/>
      <c r="M198" s="166"/>
      <c r="N198" s="273"/>
      <c r="O198" s="379">
        <f>ROUNDDOWN(PRODUCT(F198,G198,I198,K198,M198),2)</f>
        <v>1000</v>
      </c>
      <c r="P198" s="380">
        <f>O198-Q198</f>
        <v>1000</v>
      </c>
      <c r="Q198" s="381">
        <v>0</v>
      </c>
      <c r="R198" s="168"/>
      <c r="S198" s="166"/>
      <c r="T198" s="164" t="str">
        <f t="shared" ref="T198:T202" si="42">IF(U198&gt;49999,"3者見積必要","")</f>
        <v>3者見積必要</v>
      </c>
      <c r="U198" s="165">
        <f>IF(E198=予算詳細!$L$4,F198*予算詳細!$N$4,IF(E198=予算詳細!$L$5,F198*予算詳細!$N$5,IF(E198=予算詳細!$L$6,F198*予算詳細!$N$6,F198)))</f>
        <v>110000</v>
      </c>
    </row>
    <row r="199" spans="1:21" x14ac:dyDescent="0.2">
      <c r="A199" s="166">
        <v>2</v>
      </c>
      <c r="B199" s="266"/>
      <c r="C199" s="267"/>
      <c r="D199" s="268"/>
      <c r="E199" s="166" t="s">
        <v>154</v>
      </c>
      <c r="F199" s="378">
        <v>100</v>
      </c>
      <c r="G199" s="167">
        <v>1</v>
      </c>
      <c r="H199" s="303"/>
      <c r="I199" s="167"/>
      <c r="J199" s="303"/>
      <c r="K199" s="167"/>
      <c r="L199" s="273"/>
      <c r="M199" s="166"/>
      <c r="N199" s="273"/>
      <c r="O199" s="379">
        <f t="shared" ref="O199:O202" si="43">ROUNDDOWN(PRODUCT(F199,G199,I199,K199,M199),2)</f>
        <v>100</v>
      </c>
      <c r="P199" s="380">
        <f>O199-Q199</f>
        <v>100</v>
      </c>
      <c r="Q199" s="381">
        <v>0</v>
      </c>
      <c r="R199" s="168"/>
      <c r="S199" s="166"/>
      <c r="T199" s="164" t="str">
        <f t="shared" si="42"/>
        <v/>
      </c>
      <c r="U199" s="165">
        <f>IF(E199=予算詳細!$L$4,F199*予算詳細!$N$4,IF(E199=予算詳細!$L$5,F199*予算詳細!$N$5,IF(E199=予算詳細!$L$6,F199*予算詳細!$N$6,F199)))</f>
        <v>8</v>
      </c>
    </row>
    <row r="200" spans="1:21" x14ac:dyDescent="0.2">
      <c r="A200" s="166">
        <v>3</v>
      </c>
      <c r="B200" s="266"/>
      <c r="C200" s="267"/>
      <c r="D200" s="268"/>
      <c r="E200" s="166" t="s">
        <v>224</v>
      </c>
      <c r="F200" s="378">
        <v>10</v>
      </c>
      <c r="G200" s="167">
        <v>1</v>
      </c>
      <c r="H200" s="303"/>
      <c r="I200" s="167"/>
      <c r="J200" s="303"/>
      <c r="K200" s="167"/>
      <c r="L200" s="273"/>
      <c r="M200" s="166"/>
      <c r="N200" s="273"/>
      <c r="O200" s="379">
        <f t="shared" si="43"/>
        <v>10</v>
      </c>
      <c r="P200" s="380">
        <f>O200-Q200</f>
        <v>10</v>
      </c>
      <c r="Q200" s="381">
        <v>0</v>
      </c>
      <c r="R200" s="168"/>
      <c r="S200" s="166"/>
      <c r="T200" s="164" t="str">
        <f t="shared" si="42"/>
        <v/>
      </c>
      <c r="U200" s="165">
        <f>IF(E200=予算詳細!$L$4,F200*予算詳細!$N$4,IF(E200=予算詳細!$L$5,F200*予算詳細!$N$5,IF(E200=予算詳細!$L$6,F200*予算詳細!$N$6,F200)))</f>
        <v>30</v>
      </c>
    </row>
    <row r="201" spans="1:21" x14ac:dyDescent="0.2">
      <c r="A201" s="166">
        <v>4</v>
      </c>
      <c r="B201" s="266"/>
      <c r="C201" s="267"/>
      <c r="D201" s="268"/>
      <c r="E201" s="166"/>
      <c r="F201" s="378"/>
      <c r="G201" s="167"/>
      <c r="H201" s="303"/>
      <c r="I201" s="167"/>
      <c r="J201" s="303"/>
      <c r="K201" s="167"/>
      <c r="L201" s="273"/>
      <c r="M201" s="166"/>
      <c r="N201" s="273"/>
      <c r="O201" s="379">
        <f t="shared" si="43"/>
        <v>0</v>
      </c>
      <c r="P201" s="380">
        <f>O201-Q201</f>
        <v>0</v>
      </c>
      <c r="Q201" s="381">
        <v>0</v>
      </c>
      <c r="R201" s="168"/>
      <c r="S201" s="166"/>
      <c r="T201" s="164" t="str">
        <f t="shared" si="42"/>
        <v/>
      </c>
      <c r="U201" s="165">
        <f>IF(E201=予算詳細!$L$4,F201*予算詳細!$N$4,IF(E201=予算詳細!$L$5,F201*予算詳細!$N$5,IF(E201=予算詳細!$L$6,F201*予算詳細!$N$6,F201)))</f>
        <v>0</v>
      </c>
    </row>
    <row r="202" spans="1:21" ht="13.5" thickBot="1" x14ac:dyDescent="0.25">
      <c r="A202" s="166">
        <v>5</v>
      </c>
      <c r="B202" s="266"/>
      <c r="C202" s="267"/>
      <c r="D202" s="268"/>
      <c r="E202" s="166"/>
      <c r="F202" s="378"/>
      <c r="G202" s="167"/>
      <c r="H202" s="303"/>
      <c r="I202" s="167"/>
      <c r="J202" s="303"/>
      <c r="K202" s="167"/>
      <c r="L202" s="273"/>
      <c r="M202" s="166"/>
      <c r="N202" s="273"/>
      <c r="O202" s="379">
        <f t="shared" si="43"/>
        <v>0</v>
      </c>
      <c r="P202" s="380">
        <f>O202-Q202</f>
        <v>0</v>
      </c>
      <c r="Q202" s="381">
        <v>0</v>
      </c>
      <c r="R202" s="168"/>
      <c r="S202" s="166"/>
      <c r="T202" s="164" t="str">
        <f t="shared" si="42"/>
        <v/>
      </c>
      <c r="U202" s="165">
        <f>IF(E202=予算詳細!$L$4,F202*予算詳細!$N$4,IF(E202=予算詳細!$L$5,F202*予算詳細!$N$5,IF(E202=予算詳細!$L$6,F202*予算詳細!$N$6,F202)))</f>
        <v>0</v>
      </c>
    </row>
    <row r="203" spans="1:21" x14ac:dyDescent="0.2">
      <c r="K203" s="140" t="str">
        <f>予算詳細!$L$4</f>
        <v>USD</v>
      </c>
      <c r="L203" s="304"/>
      <c r="M203" s="141"/>
      <c r="N203" s="307"/>
      <c r="O203" s="382">
        <f>SUMIF($E$198:$E$202,$K203,O198:O202)</f>
        <v>1000</v>
      </c>
      <c r="P203" s="382">
        <f t="shared" ref="P203" si="44">SUMIF($E$198:$E$202,$K203,P198:P202)</f>
        <v>1000</v>
      </c>
      <c r="Q203" s="383">
        <f>SUMIF($E$198:$E$202,$K203,Q198:Q202)</f>
        <v>0</v>
      </c>
    </row>
    <row r="204" spans="1:21" x14ac:dyDescent="0.2">
      <c r="K204" s="142" t="str">
        <f>予算詳細!$L$5</f>
        <v>MMK</v>
      </c>
      <c r="L204" s="305"/>
      <c r="M204" s="143"/>
      <c r="N204" s="308"/>
      <c r="O204" s="384">
        <f>SUMIF($E$198:$E$202,$K204,O198:O202)</f>
        <v>100</v>
      </c>
      <c r="P204" s="384">
        <f>SUMIF($E$198:$E$202,$K204,P198:P202)</f>
        <v>100</v>
      </c>
      <c r="Q204" s="385">
        <f>SUMIF($E$198:$E$202,$K204,Q198:Q202)</f>
        <v>0</v>
      </c>
    </row>
    <row r="205" spans="1:21" ht="13.5" thickBot="1" x14ac:dyDescent="0.25">
      <c r="K205" s="249" t="str">
        <f>予算詳細!$L$6</f>
        <v>THB</v>
      </c>
      <c r="L205" s="306"/>
      <c r="M205" s="145"/>
      <c r="N205" s="309"/>
      <c r="O205" s="386">
        <f>SUMIF($E$198:$E$202,$K205,O198:O202)</f>
        <v>10</v>
      </c>
      <c r="P205" s="386">
        <f>SUMIF($E$198:$E$202,$K205,P198:P202)</f>
        <v>10</v>
      </c>
      <c r="Q205" s="387">
        <f>SUMIF($E$198:$E$202,$K205,Q198:Q202)</f>
        <v>0</v>
      </c>
    </row>
    <row r="206" spans="1:21" x14ac:dyDescent="0.2">
      <c r="K206" s="250"/>
      <c r="L206" s="313"/>
      <c r="M206" s="251"/>
      <c r="N206" s="313"/>
      <c r="O206" s="388"/>
      <c r="P206" s="388"/>
      <c r="Q206" s="388"/>
    </row>
    <row r="207" spans="1:21" x14ac:dyDescent="0.2">
      <c r="C207" t="s">
        <v>417</v>
      </c>
    </row>
    <row r="208" spans="1:21" x14ac:dyDescent="0.2">
      <c r="D208" t="s">
        <v>418</v>
      </c>
    </row>
    <row r="209" spans="1:21" s="10" customFormat="1" ht="13.5" thickBot="1" x14ac:dyDescent="0.25">
      <c r="A209" s="146" t="s">
        <v>263</v>
      </c>
      <c r="B209" s="540" t="s">
        <v>264</v>
      </c>
      <c r="C209" s="541"/>
      <c r="D209" s="542"/>
      <c r="E209" s="146" t="s">
        <v>265</v>
      </c>
      <c r="F209" s="377" t="s">
        <v>266</v>
      </c>
      <c r="G209" s="146" t="s">
        <v>267</v>
      </c>
      <c r="H209" s="146" t="s">
        <v>268</v>
      </c>
      <c r="I209" s="146" t="s">
        <v>267</v>
      </c>
      <c r="J209" s="146" t="s">
        <v>268</v>
      </c>
      <c r="K209" s="146" t="s">
        <v>267</v>
      </c>
      <c r="L209" s="146" t="s">
        <v>268</v>
      </c>
      <c r="M209" s="146" t="s">
        <v>267</v>
      </c>
      <c r="N209" s="146" t="s">
        <v>268</v>
      </c>
      <c r="O209" s="377" t="s">
        <v>273</v>
      </c>
      <c r="P209" s="377" t="s">
        <v>271</v>
      </c>
      <c r="Q209" s="377" t="s">
        <v>272</v>
      </c>
      <c r="R209" s="146" t="s">
        <v>269</v>
      </c>
      <c r="S209" s="146" t="s">
        <v>334</v>
      </c>
      <c r="T209" s="163" t="s">
        <v>333</v>
      </c>
      <c r="U209" s="163" t="s">
        <v>274</v>
      </c>
    </row>
    <row r="210" spans="1:21" ht="13.5" thickTop="1" x14ac:dyDescent="0.2">
      <c r="A210" s="166">
        <v>1</v>
      </c>
      <c r="B210" s="310"/>
      <c r="C210" s="311"/>
      <c r="D210" s="312"/>
      <c r="E210" s="166" t="s">
        <v>6</v>
      </c>
      <c r="F210" s="378">
        <v>1000</v>
      </c>
      <c r="G210" s="167">
        <v>1</v>
      </c>
      <c r="H210" s="303"/>
      <c r="I210" s="167"/>
      <c r="J210" s="303"/>
      <c r="K210" s="167"/>
      <c r="L210" s="273"/>
      <c r="M210" s="166"/>
      <c r="N210" s="273"/>
      <c r="O210" s="379">
        <f>ROUNDDOWN(PRODUCT(F210,G210,I210,K210,M210),2)</f>
        <v>1000</v>
      </c>
      <c r="P210" s="380">
        <f>O210-Q210</f>
        <v>1000</v>
      </c>
      <c r="Q210" s="381">
        <v>0</v>
      </c>
      <c r="R210" s="168"/>
      <c r="S210" s="166"/>
      <c r="T210" s="164" t="str">
        <f t="shared" ref="T210:T214" si="45">IF(U210&gt;49999,"3者見積必要","")</f>
        <v>3者見積必要</v>
      </c>
      <c r="U210" s="165">
        <f>IF(E210=予算詳細!$L$4,F210*予算詳細!$N$4,IF(E210=予算詳細!$L$5,F210*予算詳細!$N$5,IF(E210=予算詳細!$L$6,F210*予算詳細!$N$6,F210)))</f>
        <v>110000</v>
      </c>
    </row>
    <row r="211" spans="1:21" x14ac:dyDescent="0.2">
      <c r="A211" s="166">
        <v>2</v>
      </c>
      <c r="B211" s="266"/>
      <c r="C211" s="267"/>
      <c r="D211" s="268"/>
      <c r="E211" s="166" t="s">
        <v>154</v>
      </c>
      <c r="F211" s="378">
        <v>100</v>
      </c>
      <c r="G211" s="167">
        <v>1</v>
      </c>
      <c r="H211" s="303"/>
      <c r="I211" s="167"/>
      <c r="J211" s="303"/>
      <c r="K211" s="167"/>
      <c r="L211" s="273"/>
      <c r="M211" s="166"/>
      <c r="N211" s="273"/>
      <c r="O211" s="379">
        <f t="shared" ref="O211:O214" si="46">ROUNDDOWN(PRODUCT(F211,G211,I211,K211,M211),2)</f>
        <v>100</v>
      </c>
      <c r="P211" s="380">
        <f>O211-Q211</f>
        <v>100</v>
      </c>
      <c r="Q211" s="381">
        <v>0</v>
      </c>
      <c r="R211" s="168"/>
      <c r="S211" s="166"/>
      <c r="T211" s="164" t="str">
        <f t="shared" si="45"/>
        <v/>
      </c>
      <c r="U211" s="165">
        <f>IF(E211=予算詳細!$L$4,F211*予算詳細!$N$4,IF(E211=予算詳細!$L$5,F211*予算詳細!$N$5,IF(E211=予算詳細!$L$6,F211*予算詳細!$N$6,F211)))</f>
        <v>8</v>
      </c>
    </row>
    <row r="212" spans="1:21" x14ac:dyDescent="0.2">
      <c r="A212" s="166">
        <v>3</v>
      </c>
      <c r="B212" s="266"/>
      <c r="C212" s="267"/>
      <c r="D212" s="268"/>
      <c r="E212" s="166" t="s">
        <v>224</v>
      </c>
      <c r="F212" s="378">
        <v>10</v>
      </c>
      <c r="G212" s="167">
        <v>1</v>
      </c>
      <c r="H212" s="303"/>
      <c r="I212" s="167"/>
      <c r="J212" s="303"/>
      <c r="K212" s="167"/>
      <c r="L212" s="273"/>
      <c r="M212" s="166"/>
      <c r="N212" s="273"/>
      <c r="O212" s="379">
        <f t="shared" si="46"/>
        <v>10</v>
      </c>
      <c r="P212" s="380">
        <f>O212-Q212</f>
        <v>10</v>
      </c>
      <c r="Q212" s="381">
        <v>0</v>
      </c>
      <c r="R212" s="168"/>
      <c r="S212" s="166"/>
      <c r="T212" s="164" t="str">
        <f t="shared" si="45"/>
        <v/>
      </c>
      <c r="U212" s="165">
        <f>IF(E212=予算詳細!$L$4,F212*予算詳細!$N$4,IF(E212=予算詳細!$L$5,F212*予算詳細!$N$5,IF(E212=予算詳細!$L$6,F212*予算詳細!$N$6,F212)))</f>
        <v>30</v>
      </c>
    </row>
    <row r="213" spans="1:21" x14ac:dyDescent="0.2">
      <c r="A213" s="166">
        <v>4</v>
      </c>
      <c r="B213" s="266"/>
      <c r="C213" s="267"/>
      <c r="D213" s="268"/>
      <c r="E213" s="166"/>
      <c r="F213" s="378"/>
      <c r="G213" s="167"/>
      <c r="H213" s="303"/>
      <c r="I213" s="167"/>
      <c r="J213" s="303"/>
      <c r="K213" s="167"/>
      <c r="L213" s="273"/>
      <c r="M213" s="166"/>
      <c r="N213" s="273"/>
      <c r="O213" s="379">
        <f t="shared" si="46"/>
        <v>0</v>
      </c>
      <c r="P213" s="380">
        <f>O213-Q213</f>
        <v>0</v>
      </c>
      <c r="Q213" s="381">
        <v>0</v>
      </c>
      <c r="R213" s="168"/>
      <c r="S213" s="166"/>
      <c r="T213" s="164" t="str">
        <f t="shared" si="45"/>
        <v/>
      </c>
      <c r="U213" s="165">
        <f>IF(E213=予算詳細!$L$4,F213*予算詳細!$N$4,IF(E213=予算詳細!$L$5,F213*予算詳細!$N$5,IF(E213=予算詳細!$L$6,F213*予算詳細!$N$6,F213)))</f>
        <v>0</v>
      </c>
    </row>
    <row r="214" spans="1:21" ht="13.5" thickBot="1" x14ac:dyDescent="0.25">
      <c r="A214" s="166">
        <v>5</v>
      </c>
      <c r="B214" s="266"/>
      <c r="C214" s="267"/>
      <c r="D214" s="268"/>
      <c r="E214" s="166"/>
      <c r="F214" s="378"/>
      <c r="G214" s="167"/>
      <c r="H214" s="303"/>
      <c r="I214" s="167"/>
      <c r="J214" s="303"/>
      <c r="K214" s="167"/>
      <c r="L214" s="273"/>
      <c r="M214" s="166"/>
      <c r="N214" s="273"/>
      <c r="O214" s="379">
        <f t="shared" si="46"/>
        <v>0</v>
      </c>
      <c r="P214" s="380">
        <f>O214-Q214</f>
        <v>0</v>
      </c>
      <c r="Q214" s="381">
        <v>0</v>
      </c>
      <c r="R214" s="168"/>
      <c r="S214" s="166"/>
      <c r="T214" s="164" t="str">
        <f t="shared" si="45"/>
        <v/>
      </c>
      <c r="U214" s="165">
        <f>IF(E214=予算詳細!$L$4,F214*予算詳細!$N$4,IF(E214=予算詳細!$L$5,F214*予算詳細!$N$5,IF(E214=予算詳細!$L$6,F214*予算詳細!$N$6,F214)))</f>
        <v>0</v>
      </c>
    </row>
    <row r="215" spans="1:21" x14ac:dyDescent="0.2">
      <c r="K215" s="140" t="str">
        <f>予算詳細!$L$4</f>
        <v>USD</v>
      </c>
      <c r="L215" s="304"/>
      <c r="M215" s="141"/>
      <c r="N215" s="307"/>
      <c r="O215" s="382">
        <f>SUMIF($E$210:$E$214,$K215,O$210:O$214)</f>
        <v>1000</v>
      </c>
      <c r="P215" s="382">
        <f t="shared" ref="P215:Q218" si="47">SUMIF($E$210:$E$214,$K215,P$210:P$214)</f>
        <v>1000</v>
      </c>
      <c r="Q215" s="383">
        <f t="shared" si="47"/>
        <v>0</v>
      </c>
    </row>
    <row r="216" spans="1:21" x14ac:dyDescent="0.2">
      <c r="K216" s="142" t="str">
        <f>予算詳細!$L$5</f>
        <v>MMK</v>
      </c>
      <c r="L216" s="305"/>
      <c r="M216" s="143"/>
      <c r="N216" s="308"/>
      <c r="O216" s="384">
        <f>SUMIF($E$210:$E$214,$K216,O$210:O$214)</f>
        <v>100</v>
      </c>
      <c r="P216" s="384">
        <f t="shared" si="47"/>
        <v>100</v>
      </c>
      <c r="Q216" s="385">
        <f t="shared" si="47"/>
        <v>0</v>
      </c>
    </row>
    <row r="217" spans="1:21" x14ac:dyDescent="0.2">
      <c r="K217" s="142" t="str">
        <f>予算詳細!$L$6</f>
        <v>THB</v>
      </c>
      <c r="L217" s="305"/>
      <c r="M217" s="143"/>
      <c r="N217" s="308"/>
      <c r="O217" s="384">
        <f>SUMIF($E$210:$E$214,$K217,O$210:O$214)</f>
        <v>10</v>
      </c>
      <c r="P217" s="384">
        <f t="shared" si="47"/>
        <v>10</v>
      </c>
      <c r="Q217" s="385">
        <f t="shared" si="47"/>
        <v>0</v>
      </c>
    </row>
    <row r="218" spans="1:21" ht="13.5" thickBot="1" x14ac:dyDescent="0.25">
      <c r="K218" s="400" t="str">
        <f>予算詳細!$L$7</f>
        <v>日本円</v>
      </c>
      <c r="L218" s="401"/>
      <c r="M218" s="402"/>
      <c r="N218" s="403"/>
      <c r="O218" s="404">
        <f>SUMIF($E$210:$E$214,$K218,O$210:O$214)</f>
        <v>0</v>
      </c>
      <c r="P218" s="404">
        <f t="shared" si="47"/>
        <v>0</v>
      </c>
      <c r="Q218" s="405">
        <f t="shared" si="47"/>
        <v>0</v>
      </c>
    </row>
    <row r="219" spans="1:21" x14ac:dyDescent="0.2">
      <c r="K219" s="250"/>
      <c r="L219" s="313"/>
      <c r="M219" s="251"/>
      <c r="N219" s="313"/>
      <c r="O219" s="388"/>
      <c r="P219" s="388"/>
      <c r="Q219" s="388"/>
    </row>
    <row r="220" spans="1:21" x14ac:dyDescent="0.2">
      <c r="D220" t="s">
        <v>419</v>
      </c>
    </row>
    <row r="221" spans="1:21" s="10" customFormat="1" ht="13.5" thickBot="1" x14ac:dyDescent="0.25">
      <c r="A221" s="146" t="s">
        <v>263</v>
      </c>
      <c r="B221" s="540" t="s">
        <v>264</v>
      </c>
      <c r="C221" s="541"/>
      <c r="D221" s="542"/>
      <c r="E221" s="146" t="s">
        <v>265</v>
      </c>
      <c r="F221" s="377" t="s">
        <v>266</v>
      </c>
      <c r="G221" s="146" t="s">
        <v>267</v>
      </c>
      <c r="H221" s="146" t="s">
        <v>268</v>
      </c>
      <c r="I221" s="146" t="s">
        <v>267</v>
      </c>
      <c r="J221" s="146" t="s">
        <v>268</v>
      </c>
      <c r="K221" s="146" t="s">
        <v>267</v>
      </c>
      <c r="L221" s="146" t="s">
        <v>268</v>
      </c>
      <c r="M221" s="146" t="s">
        <v>267</v>
      </c>
      <c r="N221" s="146" t="s">
        <v>268</v>
      </c>
      <c r="O221" s="377" t="s">
        <v>273</v>
      </c>
      <c r="P221" s="377" t="s">
        <v>271</v>
      </c>
      <c r="Q221" s="377" t="s">
        <v>272</v>
      </c>
      <c r="R221" s="146" t="s">
        <v>269</v>
      </c>
      <c r="S221" s="146" t="s">
        <v>334</v>
      </c>
      <c r="T221" s="163" t="s">
        <v>333</v>
      </c>
      <c r="U221" s="163" t="s">
        <v>274</v>
      </c>
    </row>
    <row r="222" spans="1:21" ht="13.5" thickTop="1" x14ac:dyDescent="0.2">
      <c r="A222" s="166">
        <v>1</v>
      </c>
      <c r="B222" s="310"/>
      <c r="C222" s="311"/>
      <c r="D222" s="312"/>
      <c r="E222" s="166" t="s">
        <v>6</v>
      </c>
      <c r="F222" s="378">
        <v>1000</v>
      </c>
      <c r="G222" s="167">
        <v>1</v>
      </c>
      <c r="H222" s="303"/>
      <c r="I222" s="167"/>
      <c r="J222" s="303"/>
      <c r="K222" s="167"/>
      <c r="L222" s="273"/>
      <c r="M222" s="166"/>
      <c r="N222" s="273"/>
      <c r="O222" s="379">
        <f>ROUNDDOWN(PRODUCT(F222,G222,I222,K222,M222),2)</f>
        <v>1000</v>
      </c>
      <c r="P222" s="380">
        <f>O222-Q222</f>
        <v>1000</v>
      </c>
      <c r="Q222" s="381">
        <v>0</v>
      </c>
      <c r="R222" s="168"/>
      <c r="S222" s="166"/>
      <c r="T222" s="164" t="str">
        <f t="shared" ref="T222:T226" si="48">IF(U222&gt;49999,"3者見積必要","")</f>
        <v>3者見積必要</v>
      </c>
      <c r="U222" s="165">
        <f>IF(E222=予算詳細!$L$4,F222*予算詳細!$N$4,IF(E222=予算詳細!$L$5,F222*予算詳細!$N$5,IF(E222=予算詳細!$L$6,F222*予算詳細!$N$6,F222)))</f>
        <v>110000</v>
      </c>
    </row>
    <row r="223" spans="1:21" x14ac:dyDescent="0.2">
      <c r="A223" s="166">
        <v>2</v>
      </c>
      <c r="B223" s="266"/>
      <c r="C223" s="267"/>
      <c r="D223" s="268"/>
      <c r="E223" s="166" t="s">
        <v>154</v>
      </c>
      <c r="F223" s="378">
        <v>100</v>
      </c>
      <c r="G223" s="167">
        <v>1</v>
      </c>
      <c r="H223" s="303"/>
      <c r="I223" s="167"/>
      <c r="J223" s="303"/>
      <c r="K223" s="167"/>
      <c r="L223" s="273"/>
      <c r="M223" s="166"/>
      <c r="N223" s="273"/>
      <c r="O223" s="379">
        <f t="shared" ref="O223:O226" si="49">ROUNDDOWN(PRODUCT(F223,G223,I223,K223,M223),2)</f>
        <v>100</v>
      </c>
      <c r="P223" s="380">
        <f>O223-Q223</f>
        <v>100</v>
      </c>
      <c r="Q223" s="381">
        <v>0</v>
      </c>
      <c r="R223" s="168"/>
      <c r="S223" s="166"/>
      <c r="T223" s="164" t="str">
        <f t="shared" si="48"/>
        <v/>
      </c>
      <c r="U223" s="165">
        <f>IF(E223=予算詳細!$L$4,F223*予算詳細!$N$4,IF(E223=予算詳細!$L$5,F223*予算詳細!$N$5,IF(E223=予算詳細!$L$6,F223*予算詳細!$N$6,F223)))</f>
        <v>8</v>
      </c>
    </row>
    <row r="224" spans="1:21" x14ac:dyDescent="0.2">
      <c r="A224" s="166">
        <v>3</v>
      </c>
      <c r="B224" s="266"/>
      <c r="C224" s="267"/>
      <c r="D224" s="268"/>
      <c r="E224" s="166" t="s">
        <v>224</v>
      </c>
      <c r="F224" s="378">
        <v>10</v>
      </c>
      <c r="G224" s="167">
        <v>1</v>
      </c>
      <c r="H224" s="303"/>
      <c r="I224" s="167"/>
      <c r="J224" s="303"/>
      <c r="K224" s="167"/>
      <c r="L224" s="273"/>
      <c r="M224" s="166"/>
      <c r="N224" s="273"/>
      <c r="O224" s="379">
        <f t="shared" si="49"/>
        <v>10</v>
      </c>
      <c r="P224" s="380">
        <f>O224-Q224</f>
        <v>10</v>
      </c>
      <c r="Q224" s="381">
        <v>0</v>
      </c>
      <c r="R224" s="168"/>
      <c r="S224" s="166"/>
      <c r="T224" s="164" t="str">
        <f t="shared" si="48"/>
        <v/>
      </c>
      <c r="U224" s="165">
        <f>IF(E224=予算詳細!$L$4,F224*予算詳細!$N$4,IF(E224=予算詳細!$L$5,F224*予算詳細!$N$5,IF(E224=予算詳細!$L$6,F224*予算詳細!$N$6,F224)))</f>
        <v>30</v>
      </c>
    </row>
    <row r="225" spans="1:21" x14ac:dyDescent="0.2">
      <c r="A225" s="166">
        <v>4</v>
      </c>
      <c r="B225" s="266"/>
      <c r="C225" s="267"/>
      <c r="D225" s="268"/>
      <c r="E225" s="166"/>
      <c r="F225" s="378"/>
      <c r="G225" s="167"/>
      <c r="H225" s="303"/>
      <c r="I225" s="167"/>
      <c r="J225" s="303"/>
      <c r="K225" s="167"/>
      <c r="L225" s="273"/>
      <c r="M225" s="166"/>
      <c r="N225" s="273"/>
      <c r="O225" s="379">
        <f t="shared" si="49"/>
        <v>0</v>
      </c>
      <c r="P225" s="380">
        <f>O225-Q225</f>
        <v>0</v>
      </c>
      <c r="Q225" s="381">
        <v>0</v>
      </c>
      <c r="R225" s="168"/>
      <c r="S225" s="166"/>
      <c r="T225" s="164" t="str">
        <f t="shared" si="48"/>
        <v/>
      </c>
      <c r="U225" s="165">
        <f>IF(E225=予算詳細!$L$4,F225*予算詳細!$N$4,IF(E225=予算詳細!$L$5,F225*予算詳細!$N$5,IF(E225=予算詳細!$L$6,F225*予算詳細!$N$6,F225)))</f>
        <v>0</v>
      </c>
    </row>
    <row r="226" spans="1:21" ht="13.5" thickBot="1" x14ac:dyDescent="0.25">
      <c r="A226" s="166">
        <v>5</v>
      </c>
      <c r="B226" s="266"/>
      <c r="C226" s="267"/>
      <c r="D226" s="268"/>
      <c r="E226" s="166"/>
      <c r="F226" s="378"/>
      <c r="G226" s="167"/>
      <c r="H226" s="303"/>
      <c r="I226" s="167"/>
      <c r="J226" s="303"/>
      <c r="K226" s="167"/>
      <c r="L226" s="273"/>
      <c r="M226" s="166"/>
      <c r="N226" s="273"/>
      <c r="O226" s="379">
        <f t="shared" si="49"/>
        <v>0</v>
      </c>
      <c r="P226" s="380">
        <f>O226-Q226</f>
        <v>0</v>
      </c>
      <c r="Q226" s="381">
        <v>0</v>
      </c>
      <c r="R226" s="168"/>
      <c r="S226" s="166"/>
      <c r="T226" s="164" t="str">
        <f t="shared" si="48"/>
        <v/>
      </c>
      <c r="U226" s="165">
        <f>IF(E226=予算詳細!$L$4,F226*予算詳細!$N$4,IF(E226=予算詳細!$L$5,F226*予算詳細!$N$5,IF(E226=予算詳細!$L$6,F226*予算詳細!$N$6,F226)))</f>
        <v>0</v>
      </c>
    </row>
    <row r="227" spans="1:21" x14ac:dyDescent="0.2">
      <c r="K227" s="140" t="str">
        <f>予算詳細!$L$4</f>
        <v>USD</v>
      </c>
      <c r="L227" s="304"/>
      <c r="M227" s="141"/>
      <c r="N227" s="307"/>
      <c r="O227" s="382">
        <f>SUMIF($E$222:$E$226,$K227,O$222:O$226)</f>
        <v>1000</v>
      </c>
      <c r="P227" s="382">
        <f t="shared" ref="P227:Q230" si="50">SUMIF($E$222:$E$226,$K227,P$222:P$226)</f>
        <v>1000</v>
      </c>
      <c r="Q227" s="383">
        <f t="shared" si="50"/>
        <v>0</v>
      </c>
    </row>
    <row r="228" spans="1:21" x14ac:dyDescent="0.2">
      <c r="K228" s="142" t="str">
        <f>予算詳細!$L$5</f>
        <v>MMK</v>
      </c>
      <c r="L228" s="305"/>
      <c r="M228" s="143"/>
      <c r="N228" s="308"/>
      <c r="O228" s="384">
        <f>SUMIF($E$222:$E$226,$K228,O$222:O$226)</f>
        <v>100</v>
      </c>
      <c r="P228" s="384">
        <f t="shared" si="50"/>
        <v>100</v>
      </c>
      <c r="Q228" s="385">
        <f t="shared" si="50"/>
        <v>0</v>
      </c>
    </row>
    <row r="229" spans="1:21" x14ac:dyDescent="0.2">
      <c r="K229" s="142" t="str">
        <f>予算詳細!$L$6</f>
        <v>THB</v>
      </c>
      <c r="L229" s="305"/>
      <c r="M229" s="143"/>
      <c r="N229" s="308"/>
      <c r="O229" s="384">
        <f>SUMIF($E$222:$E$226,$K229,O$222:O$226)</f>
        <v>10</v>
      </c>
      <c r="P229" s="384">
        <f t="shared" si="50"/>
        <v>10</v>
      </c>
      <c r="Q229" s="385">
        <f t="shared" si="50"/>
        <v>0</v>
      </c>
    </row>
    <row r="230" spans="1:21" ht="13.5" thickBot="1" x14ac:dyDescent="0.25">
      <c r="K230" s="400" t="str">
        <f>予算詳細!$L$7</f>
        <v>日本円</v>
      </c>
      <c r="L230" s="401"/>
      <c r="M230" s="402"/>
      <c r="N230" s="403"/>
      <c r="O230" s="404">
        <f>SUMIF($E$222:$E$226,$K230,O$222:O$226)</f>
        <v>0</v>
      </c>
      <c r="P230" s="404">
        <f t="shared" si="50"/>
        <v>0</v>
      </c>
      <c r="Q230" s="405">
        <f t="shared" si="50"/>
        <v>0</v>
      </c>
    </row>
    <row r="231" spans="1:21" x14ac:dyDescent="0.2">
      <c r="K231" s="250"/>
      <c r="L231" s="313"/>
      <c r="M231" s="251"/>
      <c r="N231" s="313"/>
      <c r="O231" s="388"/>
      <c r="P231" s="388"/>
      <c r="Q231" s="388"/>
    </row>
    <row r="232" spans="1:21" x14ac:dyDescent="0.2">
      <c r="D232" t="s">
        <v>420</v>
      </c>
    </row>
    <row r="233" spans="1:21" s="10" customFormat="1" ht="13.5" thickBot="1" x14ac:dyDescent="0.25">
      <c r="A233" s="146" t="s">
        <v>263</v>
      </c>
      <c r="B233" s="540" t="s">
        <v>264</v>
      </c>
      <c r="C233" s="541"/>
      <c r="D233" s="542"/>
      <c r="E233" s="146" t="s">
        <v>265</v>
      </c>
      <c r="F233" s="377" t="s">
        <v>266</v>
      </c>
      <c r="G233" s="146" t="s">
        <v>267</v>
      </c>
      <c r="H233" s="146" t="s">
        <v>268</v>
      </c>
      <c r="I233" s="146" t="s">
        <v>267</v>
      </c>
      <c r="J233" s="146" t="s">
        <v>268</v>
      </c>
      <c r="K233" s="146" t="s">
        <v>267</v>
      </c>
      <c r="L233" s="146" t="s">
        <v>268</v>
      </c>
      <c r="M233" s="146" t="s">
        <v>267</v>
      </c>
      <c r="N233" s="146" t="s">
        <v>268</v>
      </c>
      <c r="O233" s="377" t="s">
        <v>273</v>
      </c>
      <c r="P233" s="377" t="s">
        <v>271</v>
      </c>
      <c r="Q233" s="377" t="s">
        <v>272</v>
      </c>
      <c r="R233" s="146" t="s">
        <v>269</v>
      </c>
      <c r="S233" s="146" t="s">
        <v>334</v>
      </c>
      <c r="T233" s="163" t="s">
        <v>333</v>
      </c>
      <c r="U233" s="163" t="s">
        <v>274</v>
      </c>
    </row>
    <row r="234" spans="1:21" ht="13.5" thickTop="1" x14ac:dyDescent="0.2">
      <c r="A234" s="166">
        <v>1</v>
      </c>
      <c r="B234" s="310"/>
      <c r="C234" s="311"/>
      <c r="D234" s="312"/>
      <c r="E234" s="166" t="s">
        <v>6</v>
      </c>
      <c r="F234" s="378">
        <v>9000</v>
      </c>
      <c r="G234" s="167">
        <v>1</v>
      </c>
      <c r="H234" s="303"/>
      <c r="I234" s="167"/>
      <c r="J234" s="303"/>
      <c r="K234" s="167"/>
      <c r="L234" s="273"/>
      <c r="M234" s="166"/>
      <c r="N234" s="273"/>
      <c r="O234" s="379">
        <f>ROUNDDOWN(PRODUCT(F234,G234,I234,K234,M234),2)</f>
        <v>9000</v>
      </c>
      <c r="P234" s="380">
        <f>O234-Q234</f>
        <v>9000</v>
      </c>
      <c r="Q234" s="381">
        <v>0</v>
      </c>
      <c r="R234" s="168"/>
      <c r="S234" s="166"/>
      <c r="T234" s="164" t="str">
        <f t="shared" ref="T234:T242" si="51">IF(U234&gt;49999,"3者見積必要","")</f>
        <v>3者見積必要</v>
      </c>
      <c r="U234" s="165">
        <f>IF(E234=予算詳細!$L$4,F234*予算詳細!$N$4,IF(E234=予算詳細!$L$5,F234*予算詳細!$N$5,IF(E234=予算詳細!$L$6,F234*予算詳細!$N$6,F234)))</f>
        <v>990000</v>
      </c>
    </row>
    <row r="235" spans="1:21" x14ac:dyDescent="0.2">
      <c r="A235" s="166">
        <v>2</v>
      </c>
      <c r="B235" s="266"/>
      <c r="C235" s="267"/>
      <c r="D235" s="268"/>
      <c r="E235" s="166" t="s">
        <v>154</v>
      </c>
      <c r="F235" s="378">
        <v>800</v>
      </c>
      <c r="G235" s="167">
        <v>1</v>
      </c>
      <c r="H235" s="303"/>
      <c r="I235" s="167"/>
      <c r="J235" s="303"/>
      <c r="K235" s="167"/>
      <c r="L235" s="273"/>
      <c r="M235" s="166"/>
      <c r="N235" s="273"/>
      <c r="O235" s="379">
        <f t="shared" ref="O235:O242" si="52">ROUNDDOWN(PRODUCT(F235,G235,I235,K235,M235),2)</f>
        <v>800</v>
      </c>
      <c r="P235" s="380">
        <f>O235-Q235</f>
        <v>800</v>
      </c>
      <c r="Q235" s="381">
        <v>0</v>
      </c>
      <c r="R235" s="168"/>
      <c r="S235" s="166"/>
      <c r="T235" s="164" t="str">
        <f t="shared" si="51"/>
        <v/>
      </c>
      <c r="U235" s="165">
        <f>IF(E235=予算詳細!$L$4,F235*予算詳細!$N$4,IF(E235=予算詳細!$L$5,F235*予算詳細!$N$5,IF(E235=予算詳細!$L$6,F235*予算詳細!$N$6,F235)))</f>
        <v>64</v>
      </c>
    </row>
    <row r="236" spans="1:21" x14ac:dyDescent="0.2">
      <c r="A236" s="166">
        <v>3</v>
      </c>
      <c r="B236" s="266"/>
      <c r="C236" s="267"/>
      <c r="D236" s="268"/>
      <c r="E236" s="166" t="s">
        <v>224</v>
      </c>
      <c r="F236" s="378">
        <v>80</v>
      </c>
      <c r="G236" s="167">
        <v>1</v>
      </c>
      <c r="H236" s="303"/>
      <c r="I236" s="167"/>
      <c r="J236" s="303"/>
      <c r="K236" s="167"/>
      <c r="L236" s="273"/>
      <c r="M236" s="166"/>
      <c r="N236" s="273"/>
      <c r="O236" s="379">
        <f t="shared" si="52"/>
        <v>80</v>
      </c>
      <c r="P236" s="380">
        <f>O236-Q236</f>
        <v>80</v>
      </c>
      <c r="Q236" s="381">
        <v>0</v>
      </c>
      <c r="R236" s="168"/>
      <c r="S236" s="166"/>
      <c r="T236" s="164" t="str">
        <f t="shared" si="51"/>
        <v/>
      </c>
      <c r="U236" s="165">
        <f>IF(E236=予算詳細!$L$4,F236*予算詳細!$N$4,IF(E236=予算詳細!$L$5,F236*予算詳細!$N$5,IF(E236=予算詳細!$L$6,F236*予算詳細!$N$6,F236)))</f>
        <v>240</v>
      </c>
    </row>
    <row r="237" spans="1:21" x14ac:dyDescent="0.2">
      <c r="A237" s="166">
        <v>4</v>
      </c>
      <c r="B237" s="266"/>
      <c r="C237" s="267"/>
      <c r="D237" s="268"/>
      <c r="E237" s="166"/>
      <c r="F237" s="378"/>
      <c r="G237" s="167"/>
      <c r="H237" s="303"/>
      <c r="I237" s="167"/>
      <c r="J237" s="303"/>
      <c r="K237" s="167"/>
      <c r="L237" s="273"/>
      <c r="M237" s="166"/>
      <c r="N237" s="273"/>
      <c r="O237" s="379">
        <f t="shared" si="52"/>
        <v>0</v>
      </c>
      <c r="P237" s="380">
        <f>O237-Q237</f>
        <v>0</v>
      </c>
      <c r="Q237" s="381">
        <v>0</v>
      </c>
      <c r="R237" s="168"/>
      <c r="S237" s="166"/>
      <c r="T237" s="164" t="str">
        <f t="shared" si="51"/>
        <v/>
      </c>
      <c r="U237" s="165">
        <f>IF(E237=予算詳細!$L$4,F237*予算詳細!$N$4,IF(E237=予算詳細!$L$5,F237*予算詳細!$N$5,IF(E237=予算詳細!$L$6,F237*予算詳細!$N$6,F237)))</f>
        <v>0</v>
      </c>
    </row>
    <row r="238" spans="1:21" outlineLevel="1" x14ac:dyDescent="0.2">
      <c r="A238" s="166">
        <v>5</v>
      </c>
      <c r="B238" s="266"/>
      <c r="C238" s="267"/>
      <c r="D238" s="268"/>
      <c r="E238" s="166"/>
      <c r="F238" s="378"/>
      <c r="G238" s="167"/>
      <c r="H238" s="303"/>
      <c r="I238" s="167"/>
      <c r="J238" s="303"/>
      <c r="K238" s="167"/>
      <c r="L238" s="273"/>
      <c r="M238" s="166"/>
      <c r="N238" s="273"/>
      <c r="O238" s="379">
        <f t="shared" si="52"/>
        <v>0</v>
      </c>
      <c r="P238" s="380">
        <f t="shared" ref="P238:P242" si="53">O238-Q238</f>
        <v>0</v>
      </c>
      <c r="Q238" s="381">
        <v>0</v>
      </c>
      <c r="R238" s="168"/>
      <c r="S238" s="166"/>
      <c r="T238" s="164" t="str">
        <f t="shared" si="51"/>
        <v/>
      </c>
      <c r="U238" s="165">
        <f>IF(E238=予算詳細!$L$4,F238*予算詳細!$N$4,IF(E238=予算詳細!$L$5,F238*予算詳細!$N$5,IF(E238=予算詳細!$L$6,F238*予算詳細!$N$6,F238)))</f>
        <v>0</v>
      </c>
    </row>
    <row r="239" spans="1:21" outlineLevel="1" x14ac:dyDescent="0.2">
      <c r="A239" s="166">
        <v>6</v>
      </c>
      <c r="B239" s="266"/>
      <c r="C239" s="267"/>
      <c r="D239" s="268"/>
      <c r="E239" s="166"/>
      <c r="F239" s="378"/>
      <c r="G239" s="167"/>
      <c r="H239" s="303"/>
      <c r="I239" s="167"/>
      <c r="J239" s="303"/>
      <c r="K239" s="167"/>
      <c r="L239" s="273"/>
      <c r="M239" s="166"/>
      <c r="N239" s="273"/>
      <c r="O239" s="379">
        <f t="shared" si="52"/>
        <v>0</v>
      </c>
      <c r="P239" s="380">
        <f t="shared" si="53"/>
        <v>0</v>
      </c>
      <c r="Q239" s="381">
        <v>0</v>
      </c>
      <c r="R239" s="168"/>
      <c r="S239" s="166"/>
      <c r="T239" s="164" t="str">
        <f t="shared" si="51"/>
        <v/>
      </c>
      <c r="U239" s="165">
        <f>IF(E239=予算詳細!$L$4,F239*予算詳細!$N$4,IF(E239=予算詳細!$L$5,F239*予算詳細!$N$5,IF(E239=予算詳細!$L$6,F239*予算詳細!$N$6,F239)))</f>
        <v>0</v>
      </c>
    </row>
    <row r="240" spans="1:21" outlineLevel="1" x14ac:dyDescent="0.2">
      <c r="A240" s="166">
        <v>7</v>
      </c>
      <c r="B240" s="266"/>
      <c r="C240" s="267"/>
      <c r="D240" s="268"/>
      <c r="E240" s="166"/>
      <c r="F240" s="378"/>
      <c r="G240" s="167"/>
      <c r="H240" s="303"/>
      <c r="I240" s="167"/>
      <c r="J240" s="303"/>
      <c r="K240" s="167"/>
      <c r="L240" s="273"/>
      <c r="M240" s="166"/>
      <c r="N240" s="273"/>
      <c r="O240" s="379">
        <f t="shared" si="52"/>
        <v>0</v>
      </c>
      <c r="P240" s="380">
        <f t="shared" si="53"/>
        <v>0</v>
      </c>
      <c r="Q240" s="381">
        <v>0</v>
      </c>
      <c r="R240" s="168"/>
      <c r="S240" s="166"/>
      <c r="T240" s="164" t="str">
        <f t="shared" si="51"/>
        <v/>
      </c>
      <c r="U240" s="165">
        <f>IF(E240=予算詳細!$L$4,F240*予算詳細!$N$4,IF(E240=予算詳細!$L$5,F240*予算詳細!$N$5,IF(E240=予算詳細!$L$6,F240*予算詳細!$N$6,F240)))</f>
        <v>0</v>
      </c>
    </row>
    <row r="241" spans="1:21" outlineLevel="1" x14ac:dyDescent="0.2">
      <c r="A241" s="166">
        <v>8</v>
      </c>
      <c r="B241" s="266"/>
      <c r="C241" s="267"/>
      <c r="D241" s="268"/>
      <c r="E241" s="166"/>
      <c r="F241" s="378"/>
      <c r="G241" s="167"/>
      <c r="H241" s="303"/>
      <c r="I241" s="167"/>
      <c r="J241" s="303"/>
      <c r="K241" s="167"/>
      <c r="L241" s="273"/>
      <c r="M241" s="166"/>
      <c r="N241" s="273"/>
      <c r="O241" s="379">
        <f t="shared" si="52"/>
        <v>0</v>
      </c>
      <c r="P241" s="380">
        <f t="shared" si="53"/>
        <v>0</v>
      </c>
      <c r="Q241" s="381">
        <v>0</v>
      </c>
      <c r="R241" s="168"/>
      <c r="S241" s="166"/>
      <c r="T241" s="164" t="str">
        <f t="shared" si="51"/>
        <v/>
      </c>
      <c r="U241" s="165">
        <f>IF(E241=予算詳細!$L$4,F241*予算詳細!$N$4,IF(E241=予算詳細!$L$5,F241*予算詳細!$N$5,IF(E241=予算詳細!$L$6,F241*予算詳細!$N$6,F241)))</f>
        <v>0</v>
      </c>
    </row>
    <row r="242" spans="1:21" ht="13.5" outlineLevel="1" thickBot="1" x14ac:dyDescent="0.25">
      <c r="A242" s="166">
        <v>9</v>
      </c>
      <c r="B242" s="266"/>
      <c r="C242" s="267"/>
      <c r="D242" s="268"/>
      <c r="E242" s="166"/>
      <c r="F242" s="378"/>
      <c r="G242" s="167"/>
      <c r="H242" s="303"/>
      <c r="I242" s="167"/>
      <c r="J242" s="303"/>
      <c r="K242" s="167"/>
      <c r="L242" s="273"/>
      <c r="M242" s="166"/>
      <c r="N242" s="273"/>
      <c r="O242" s="379">
        <f t="shared" si="52"/>
        <v>0</v>
      </c>
      <c r="P242" s="380">
        <f t="shared" si="53"/>
        <v>0</v>
      </c>
      <c r="Q242" s="381">
        <v>0</v>
      </c>
      <c r="R242" s="168"/>
      <c r="S242" s="166"/>
      <c r="T242" s="164" t="str">
        <f t="shared" si="51"/>
        <v/>
      </c>
      <c r="U242" s="165">
        <f>IF(E242=予算詳細!$L$4,F242*予算詳細!$N$4,IF(E242=予算詳細!$L$5,F242*予算詳細!$N$5,IF(E242=予算詳細!$L$6,F242*予算詳細!$N$6,F242)))</f>
        <v>0</v>
      </c>
    </row>
    <row r="243" spans="1:21" x14ac:dyDescent="0.2">
      <c r="K243" s="140" t="str">
        <f>予算詳細!$L$4</f>
        <v>USD</v>
      </c>
      <c r="L243" s="304"/>
      <c r="M243" s="141"/>
      <c r="N243" s="307"/>
      <c r="O243" s="382">
        <f>SUMIF($E$234:$E$242,$K243,O$234:O$242)</f>
        <v>9000</v>
      </c>
      <c r="P243" s="382">
        <f>SUMIF($E$234:$E$242,$K243,P$234:P$242)</f>
        <v>9000</v>
      </c>
      <c r="Q243" s="383">
        <f t="shared" ref="Q243" si="54">SUMIF($E$234:$E$242,$K243,Q$234:Q$242)</f>
        <v>0</v>
      </c>
    </row>
    <row r="244" spans="1:21" x14ac:dyDescent="0.2">
      <c r="K244" s="142" t="str">
        <f>予算詳細!$L$5</f>
        <v>MMK</v>
      </c>
      <c r="L244" s="305"/>
      <c r="M244" s="143"/>
      <c r="N244" s="308"/>
      <c r="O244" s="384">
        <f>SUMIF($E$234:$E$242,$K244,O$234:O$242)</f>
        <v>800</v>
      </c>
      <c r="P244" s="384">
        <f t="shared" ref="P244:Q246" si="55">SUMIF($E$234:$E$242,$K244,P$234:P$242)</f>
        <v>800</v>
      </c>
      <c r="Q244" s="385">
        <f t="shared" si="55"/>
        <v>0</v>
      </c>
    </row>
    <row r="245" spans="1:21" x14ac:dyDescent="0.2">
      <c r="K245" s="142" t="str">
        <f>予算詳細!$L$6</f>
        <v>THB</v>
      </c>
      <c r="L245" s="305"/>
      <c r="M245" s="143"/>
      <c r="N245" s="308"/>
      <c r="O245" s="384">
        <f>SUMIF($E$234:$E$242,$K245,O$234:O$242)</f>
        <v>80</v>
      </c>
      <c r="P245" s="384">
        <f t="shared" si="55"/>
        <v>80</v>
      </c>
      <c r="Q245" s="385">
        <f t="shared" si="55"/>
        <v>0</v>
      </c>
    </row>
    <row r="246" spans="1:21" ht="13.5" thickBot="1" x14ac:dyDescent="0.25">
      <c r="K246" s="400" t="str">
        <f>予算詳細!$L$7</f>
        <v>日本円</v>
      </c>
      <c r="L246" s="401"/>
      <c r="M246" s="402"/>
      <c r="N246" s="403"/>
      <c r="O246" s="404">
        <f>SUMIF($E$234:$E$242,$K246,O$234:O$242)</f>
        <v>0</v>
      </c>
      <c r="P246" s="404">
        <f t="shared" si="55"/>
        <v>0</v>
      </c>
      <c r="Q246" s="405">
        <f t="shared" si="55"/>
        <v>0</v>
      </c>
    </row>
    <row r="247" spans="1:21" x14ac:dyDescent="0.2">
      <c r="A247" s="218"/>
    </row>
    <row r="248" spans="1:21" x14ac:dyDescent="0.2">
      <c r="C248" t="s">
        <v>421</v>
      </c>
    </row>
    <row r="249" spans="1:21" x14ac:dyDescent="0.2">
      <c r="D249" t="s">
        <v>422</v>
      </c>
    </row>
    <row r="250" spans="1:21" s="10" customFormat="1" ht="13.5" thickBot="1" x14ac:dyDescent="0.25">
      <c r="A250" s="146" t="s">
        <v>263</v>
      </c>
      <c r="B250" s="540" t="s">
        <v>264</v>
      </c>
      <c r="C250" s="541"/>
      <c r="D250" s="542"/>
      <c r="E250" s="146" t="s">
        <v>265</v>
      </c>
      <c r="F250" s="377" t="s">
        <v>266</v>
      </c>
      <c r="G250" s="146" t="s">
        <v>267</v>
      </c>
      <c r="H250" s="146" t="s">
        <v>268</v>
      </c>
      <c r="I250" s="146" t="s">
        <v>267</v>
      </c>
      <c r="J250" s="146" t="s">
        <v>268</v>
      </c>
      <c r="K250" s="146" t="s">
        <v>267</v>
      </c>
      <c r="L250" s="146" t="s">
        <v>268</v>
      </c>
      <c r="M250" s="146" t="s">
        <v>267</v>
      </c>
      <c r="N250" s="146" t="s">
        <v>268</v>
      </c>
      <c r="O250" s="377" t="s">
        <v>273</v>
      </c>
      <c r="P250" s="377" t="s">
        <v>271</v>
      </c>
      <c r="Q250" s="377" t="s">
        <v>272</v>
      </c>
      <c r="R250" s="146" t="s">
        <v>269</v>
      </c>
      <c r="S250" s="146" t="s">
        <v>334</v>
      </c>
      <c r="T250" s="163" t="s">
        <v>333</v>
      </c>
      <c r="U250" s="163" t="s">
        <v>274</v>
      </c>
    </row>
    <row r="251" spans="1:21" ht="13.5" thickTop="1" x14ac:dyDescent="0.2">
      <c r="A251" s="166">
        <v>1</v>
      </c>
      <c r="B251" s="310"/>
      <c r="C251" s="311"/>
      <c r="D251" s="312"/>
      <c r="E251" s="166" t="s">
        <v>3</v>
      </c>
      <c r="F251" s="378">
        <v>200000</v>
      </c>
      <c r="G251" s="167">
        <v>1</v>
      </c>
      <c r="H251" s="303" t="s">
        <v>326</v>
      </c>
      <c r="I251" s="167"/>
      <c r="J251" s="303"/>
      <c r="K251" s="167"/>
      <c r="L251" s="273"/>
      <c r="M251" s="166"/>
      <c r="N251" s="273"/>
      <c r="O251" s="379">
        <f>ROUNDDOWN(PRODUCT(F251,G251,I251,K251,M251),2)</f>
        <v>200000</v>
      </c>
      <c r="P251" s="380">
        <f t="shared" ref="P251:P270" si="56">O251-Q251</f>
        <v>200000</v>
      </c>
      <c r="Q251" s="381">
        <v>0</v>
      </c>
      <c r="R251" s="168"/>
      <c r="S251" s="166"/>
      <c r="T251" s="164" t="str">
        <f t="shared" ref="T251:T270" si="57">IF(U251&gt;49999,"3者見積必要","")</f>
        <v>3者見積必要</v>
      </c>
      <c r="U251" s="165">
        <f>IF(E251=予算詳細!$L$4,F251*予算詳細!$N$4,IF(E251=予算詳細!$L$5,F251*予算詳細!$N$5,IF(E251=予算詳細!$L$6,F251*予算詳細!$N$6,F251)))</f>
        <v>200000</v>
      </c>
    </row>
    <row r="252" spans="1:21" x14ac:dyDescent="0.2">
      <c r="A252" s="166">
        <v>2</v>
      </c>
      <c r="B252" s="266"/>
      <c r="C252" s="267"/>
      <c r="D252" s="268"/>
      <c r="E252" s="166" t="s">
        <v>3</v>
      </c>
      <c r="F252" s="378">
        <v>150000</v>
      </c>
      <c r="G252" s="167">
        <v>2</v>
      </c>
      <c r="H252" s="303" t="s">
        <v>326</v>
      </c>
      <c r="I252" s="167"/>
      <c r="J252" s="303"/>
      <c r="K252" s="167"/>
      <c r="L252" s="273"/>
      <c r="M252" s="166"/>
      <c r="N252" s="273"/>
      <c r="O252" s="379">
        <f t="shared" ref="O252:O269" si="58">ROUNDDOWN(PRODUCT(F252,G252,I252,K252,M252),2)</f>
        <v>300000</v>
      </c>
      <c r="P252" s="380">
        <f t="shared" si="56"/>
        <v>300000</v>
      </c>
      <c r="Q252" s="381">
        <v>0</v>
      </c>
      <c r="R252" s="168"/>
      <c r="S252" s="166"/>
      <c r="T252" s="164" t="str">
        <f t="shared" si="57"/>
        <v>3者見積必要</v>
      </c>
      <c r="U252" s="165">
        <f>IF(E252=予算詳細!$L$4,F252*予算詳細!$N$4,IF(E252=予算詳細!$L$5,F252*予算詳細!$N$5,IF(E252=予算詳細!$L$6,F252*予算詳細!$N$6,F252)))</f>
        <v>150000</v>
      </c>
    </row>
    <row r="253" spans="1:21" x14ac:dyDescent="0.2">
      <c r="A253" s="166">
        <v>3</v>
      </c>
      <c r="B253" s="266"/>
      <c r="C253" s="267"/>
      <c r="D253" s="268"/>
      <c r="E253" s="166" t="s">
        <v>3</v>
      </c>
      <c r="F253" s="378">
        <v>3000</v>
      </c>
      <c r="G253" s="167">
        <v>3</v>
      </c>
      <c r="H253" s="303" t="s">
        <v>326</v>
      </c>
      <c r="I253" s="167"/>
      <c r="J253" s="303"/>
      <c r="K253" s="167"/>
      <c r="L253" s="273"/>
      <c r="M253" s="166"/>
      <c r="N253" s="273"/>
      <c r="O253" s="379">
        <f t="shared" si="58"/>
        <v>9000</v>
      </c>
      <c r="P253" s="380">
        <f t="shared" si="56"/>
        <v>9000</v>
      </c>
      <c r="Q253" s="381">
        <v>0</v>
      </c>
      <c r="R253" s="168"/>
      <c r="S253" s="166"/>
      <c r="T253" s="164" t="str">
        <f t="shared" si="57"/>
        <v/>
      </c>
      <c r="U253" s="165">
        <f>IF(E253=予算詳細!$L$4,F253*予算詳細!$N$4,IF(E253=予算詳細!$L$5,F253*予算詳細!$N$5,IF(E253=予算詳細!$L$6,F253*予算詳細!$N$6,F253)))</f>
        <v>3000</v>
      </c>
    </row>
    <row r="254" spans="1:21" x14ac:dyDescent="0.2">
      <c r="A254" s="166">
        <v>4</v>
      </c>
      <c r="B254" s="266"/>
      <c r="C254" s="267"/>
      <c r="D254" s="268"/>
      <c r="E254" s="166" t="s">
        <v>6</v>
      </c>
      <c r="F254" s="378">
        <v>500</v>
      </c>
      <c r="G254" s="167">
        <v>3</v>
      </c>
      <c r="H254" s="303" t="s">
        <v>326</v>
      </c>
      <c r="I254" s="167"/>
      <c r="J254" s="303"/>
      <c r="K254" s="167"/>
      <c r="L254" s="273"/>
      <c r="M254" s="166"/>
      <c r="N254" s="273"/>
      <c r="O254" s="379">
        <f t="shared" si="58"/>
        <v>1500</v>
      </c>
      <c r="P254" s="380">
        <f t="shared" si="56"/>
        <v>1500</v>
      </c>
      <c r="Q254" s="381">
        <v>0</v>
      </c>
      <c r="R254" s="168"/>
      <c r="S254" s="166"/>
      <c r="T254" s="164" t="str">
        <f t="shared" si="57"/>
        <v>3者見積必要</v>
      </c>
      <c r="U254" s="165">
        <f>IF(E254=予算詳細!$L$4,F254*予算詳細!$N$4,IF(E254=予算詳細!$L$5,F254*予算詳細!$N$5,IF(E254=予算詳細!$L$6,F254*予算詳細!$N$6,F254)))</f>
        <v>55000</v>
      </c>
    </row>
    <row r="255" spans="1:21" x14ac:dyDescent="0.2">
      <c r="A255" s="166">
        <v>5</v>
      </c>
      <c r="B255" s="266"/>
      <c r="C255" s="267"/>
      <c r="D255" s="268"/>
      <c r="E255" s="166"/>
      <c r="F255" s="378"/>
      <c r="G255" s="167"/>
      <c r="H255" s="303"/>
      <c r="I255" s="167"/>
      <c r="J255" s="303"/>
      <c r="K255" s="167"/>
      <c r="L255" s="273"/>
      <c r="M255" s="166"/>
      <c r="N255" s="273"/>
      <c r="O255" s="379">
        <f t="shared" si="58"/>
        <v>0</v>
      </c>
      <c r="P255" s="380">
        <f t="shared" si="56"/>
        <v>0</v>
      </c>
      <c r="Q255" s="381">
        <v>0</v>
      </c>
      <c r="R255" s="168"/>
      <c r="S255" s="166"/>
      <c r="T255" s="164" t="str">
        <f t="shared" si="57"/>
        <v/>
      </c>
      <c r="U255" s="165">
        <f>IF(E255=予算詳細!$L$4,F255*予算詳細!$N$4,IF(E255=予算詳細!$L$5,F255*予算詳細!$N$5,IF(E255=予算詳細!$L$6,F255*予算詳細!$N$6,F255)))</f>
        <v>0</v>
      </c>
    </row>
    <row r="256" spans="1:21" x14ac:dyDescent="0.2">
      <c r="A256" s="166">
        <v>6</v>
      </c>
      <c r="B256" s="266"/>
      <c r="C256" s="267"/>
      <c r="D256" s="268"/>
      <c r="E256" s="166"/>
      <c r="F256" s="378"/>
      <c r="G256" s="167"/>
      <c r="H256" s="303"/>
      <c r="I256" s="167"/>
      <c r="J256" s="303"/>
      <c r="K256" s="167"/>
      <c r="L256" s="273"/>
      <c r="M256" s="166"/>
      <c r="N256" s="273"/>
      <c r="O256" s="379">
        <f t="shared" si="58"/>
        <v>0</v>
      </c>
      <c r="P256" s="380">
        <f t="shared" si="56"/>
        <v>0</v>
      </c>
      <c r="Q256" s="381">
        <v>0</v>
      </c>
      <c r="R256" s="168"/>
      <c r="S256" s="166"/>
      <c r="T256" s="164" t="str">
        <f t="shared" si="57"/>
        <v/>
      </c>
      <c r="U256" s="165">
        <f>IF(E256=予算詳細!$L$4,F256*予算詳細!$N$4,IF(E256=予算詳細!$L$5,F256*予算詳細!$N$5,IF(E256=予算詳細!$L$6,F256*予算詳細!$N$6,F256)))</f>
        <v>0</v>
      </c>
    </row>
    <row r="257" spans="1:21" x14ac:dyDescent="0.2">
      <c r="A257" s="166">
        <v>7</v>
      </c>
      <c r="B257" s="266"/>
      <c r="C257" s="267"/>
      <c r="D257" s="268"/>
      <c r="E257" s="166"/>
      <c r="F257" s="378"/>
      <c r="G257" s="167"/>
      <c r="H257" s="303"/>
      <c r="I257" s="167"/>
      <c r="J257" s="303"/>
      <c r="K257" s="167"/>
      <c r="L257" s="273"/>
      <c r="M257" s="166"/>
      <c r="N257" s="273"/>
      <c r="O257" s="379">
        <f t="shared" si="58"/>
        <v>0</v>
      </c>
      <c r="P257" s="380">
        <f t="shared" si="56"/>
        <v>0</v>
      </c>
      <c r="Q257" s="381">
        <v>0</v>
      </c>
      <c r="R257" s="168"/>
      <c r="S257" s="166"/>
      <c r="T257" s="164" t="str">
        <f t="shared" si="57"/>
        <v/>
      </c>
      <c r="U257" s="165">
        <f>IF(E257=予算詳細!$L$4,F257*予算詳細!$N$4,IF(E257=予算詳細!$L$5,F257*予算詳細!$N$5,IF(E257=予算詳細!$L$6,F257*予算詳細!$N$6,F257)))</f>
        <v>0</v>
      </c>
    </row>
    <row r="258" spans="1:21" x14ac:dyDescent="0.2">
      <c r="A258" s="166">
        <v>8</v>
      </c>
      <c r="B258" s="266"/>
      <c r="C258" s="267"/>
      <c r="D258" s="268"/>
      <c r="E258" s="166"/>
      <c r="F258" s="378"/>
      <c r="G258" s="167"/>
      <c r="H258" s="303"/>
      <c r="I258" s="167"/>
      <c r="J258" s="303"/>
      <c r="K258" s="167"/>
      <c r="L258" s="273"/>
      <c r="M258" s="166"/>
      <c r="N258" s="273"/>
      <c r="O258" s="379">
        <f t="shared" si="58"/>
        <v>0</v>
      </c>
      <c r="P258" s="380">
        <f t="shared" si="56"/>
        <v>0</v>
      </c>
      <c r="Q258" s="381">
        <v>0</v>
      </c>
      <c r="R258" s="168"/>
      <c r="S258" s="166"/>
      <c r="T258" s="164" t="str">
        <f t="shared" si="57"/>
        <v/>
      </c>
      <c r="U258" s="165">
        <f>IF(E258=予算詳細!$L$4,F258*予算詳細!$N$4,IF(E258=予算詳細!$L$5,F258*予算詳細!$N$5,IF(E258=予算詳細!$L$6,F258*予算詳細!$N$6,F258)))</f>
        <v>0</v>
      </c>
    </row>
    <row r="259" spans="1:21" x14ac:dyDescent="0.2">
      <c r="A259" s="166">
        <v>9</v>
      </c>
      <c r="B259" s="266"/>
      <c r="C259" s="267"/>
      <c r="D259" s="268"/>
      <c r="E259" s="166"/>
      <c r="F259" s="378"/>
      <c r="G259" s="167"/>
      <c r="H259" s="303"/>
      <c r="I259" s="167"/>
      <c r="J259" s="303"/>
      <c r="K259" s="167"/>
      <c r="L259" s="273"/>
      <c r="M259" s="166"/>
      <c r="N259" s="273"/>
      <c r="O259" s="379">
        <f t="shared" si="58"/>
        <v>0</v>
      </c>
      <c r="P259" s="380">
        <f t="shared" si="56"/>
        <v>0</v>
      </c>
      <c r="Q259" s="381">
        <v>0</v>
      </c>
      <c r="R259" s="168"/>
      <c r="S259" s="166"/>
      <c r="T259" s="164" t="str">
        <f t="shared" si="57"/>
        <v/>
      </c>
      <c r="U259" s="165">
        <f>IF(E259=予算詳細!$L$4,F259*予算詳細!$N$4,IF(E259=予算詳細!$L$5,F259*予算詳細!$N$5,IF(E259=予算詳細!$L$6,F259*予算詳細!$N$6,F259)))</f>
        <v>0</v>
      </c>
    </row>
    <row r="260" spans="1:21" x14ac:dyDescent="0.2">
      <c r="A260" s="166">
        <v>10</v>
      </c>
      <c r="B260" s="266"/>
      <c r="C260" s="267"/>
      <c r="D260" s="268"/>
      <c r="E260" s="166"/>
      <c r="F260" s="378"/>
      <c r="G260" s="167"/>
      <c r="H260" s="303"/>
      <c r="I260" s="167"/>
      <c r="J260" s="303"/>
      <c r="K260" s="167"/>
      <c r="L260" s="273"/>
      <c r="M260" s="166"/>
      <c r="N260" s="273"/>
      <c r="O260" s="379">
        <f t="shared" si="58"/>
        <v>0</v>
      </c>
      <c r="P260" s="380">
        <f t="shared" si="56"/>
        <v>0</v>
      </c>
      <c r="Q260" s="381">
        <v>0</v>
      </c>
      <c r="R260" s="168"/>
      <c r="S260" s="166"/>
      <c r="T260" s="164" t="str">
        <f t="shared" si="57"/>
        <v/>
      </c>
      <c r="U260" s="165">
        <f>IF(E260=予算詳細!$L$4,F260*予算詳細!$N$4,IF(E260=予算詳細!$L$5,F260*予算詳細!$N$5,IF(E260=予算詳細!$L$6,F260*予算詳細!$N$6,F260)))</f>
        <v>0</v>
      </c>
    </row>
    <row r="261" spans="1:21" x14ac:dyDescent="0.2">
      <c r="A261" s="166">
        <v>11</v>
      </c>
      <c r="B261" s="266"/>
      <c r="C261" s="267"/>
      <c r="D261" s="268"/>
      <c r="E261" s="166"/>
      <c r="F261" s="378"/>
      <c r="G261" s="167"/>
      <c r="H261" s="303"/>
      <c r="I261" s="167"/>
      <c r="J261" s="303"/>
      <c r="K261" s="167"/>
      <c r="L261" s="273"/>
      <c r="M261" s="166"/>
      <c r="N261" s="273"/>
      <c r="O261" s="379">
        <f t="shared" si="58"/>
        <v>0</v>
      </c>
      <c r="P261" s="380">
        <f t="shared" si="56"/>
        <v>0</v>
      </c>
      <c r="Q261" s="381">
        <v>0</v>
      </c>
      <c r="R261" s="168"/>
      <c r="S261" s="166"/>
      <c r="T261" s="164" t="str">
        <f t="shared" si="57"/>
        <v/>
      </c>
      <c r="U261" s="165">
        <f>IF(E261=予算詳細!$L$4,F261*予算詳細!$N$4,IF(E261=予算詳細!$L$5,F261*予算詳細!$N$5,IF(E261=予算詳細!$L$6,F261*予算詳細!$N$6,F261)))</f>
        <v>0</v>
      </c>
    </row>
    <row r="262" spans="1:21" x14ac:dyDescent="0.2">
      <c r="A262" s="166">
        <v>12</v>
      </c>
      <c r="B262" s="266"/>
      <c r="C262" s="267"/>
      <c r="D262" s="268"/>
      <c r="E262" s="166"/>
      <c r="F262" s="378"/>
      <c r="G262" s="167"/>
      <c r="H262" s="303"/>
      <c r="I262" s="167"/>
      <c r="J262" s="303"/>
      <c r="K262" s="167"/>
      <c r="L262" s="273"/>
      <c r="M262" s="166"/>
      <c r="N262" s="273"/>
      <c r="O262" s="379">
        <f t="shared" si="58"/>
        <v>0</v>
      </c>
      <c r="P262" s="380">
        <f t="shared" si="56"/>
        <v>0</v>
      </c>
      <c r="Q262" s="381">
        <v>0</v>
      </c>
      <c r="R262" s="168"/>
      <c r="S262" s="166"/>
      <c r="T262" s="164" t="str">
        <f t="shared" si="57"/>
        <v/>
      </c>
      <c r="U262" s="165">
        <f>IF(E262=予算詳細!$L$4,F262*予算詳細!$N$4,IF(E262=予算詳細!$L$5,F262*予算詳細!$N$5,IF(E262=予算詳細!$L$6,F262*予算詳細!$N$6,F262)))</f>
        <v>0</v>
      </c>
    </row>
    <row r="263" spans="1:21" x14ac:dyDescent="0.2">
      <c r="A263" s="166">
        <v>13</v>
      </c>
      <c r="B263" s="266"/>
      <c r="C263" s="267"/>
      <c r="D263" s="268"/>
      <c r="E263" s="166"/>
      <c r="F263" s="378"/>
      <c r="G263" s="167"/>
      <c r="H263" s="303"/>
      <c r="I263" s="167"/>
      <c r="J263" s="303"/>
      <c r="K263" s="167"/>
      <c r="L263" s="273"/>
      <c r="M263" s="166"/>
      <c r="N263" s="273"/>
      <c r="O263" s="379">
        <f t="shared" si="58"/>
        <v>0</v>
      </c>
      <c r="P263" s="380">
        <f t="shared" si="56"/>
        <v>0</v>
      </c>
      <c r="Q263" s="381">
        <v>0</v>
      </c>
      <c r="R263" s="168"/>
      <c r="S263" s="166"/>
      <c r="T263" s="164" t="str">
        <f t="shared" si="57"/>
        <v/>
      </c>
      <c r="U263" s="165">
        <f>IF(E263=予算詳細!$L$4,F263*予算詳細!$N$4,IF(E263=予算詳細!$L$5,F263*予算詳細!$N$5,IF(E263=予算詳細!$L$6,F263*予算詳細!$N$6,F263)))</f>
        <v>0</v>
      </c>
    </row>
    <row r="264" spans="1:21" x14ac:dyDescent="0.2">
      <c r="A264" s="166">
        <v>14</v>
      </c>
      <c r="B264" s="266"/>
      <c r="C264" s="267"/>
      <c r="D264" s="268"/>
      <c r="E264" s="166"/>
      <c r="F264" s="378"/>
      <c r="G264" s="167"/>
      <c r="H264" s="303"/>
      <c r="I264" s="167"/>
      <c r="J264" s="303"/>
      <c r="K264" s="167"/>
      <c r="L264" s="273"/>
      <c r="M264" s="166"/>
      <c r="N264" s="273"/>
      <c r="O264" s="379">
        <f t="shared" si="58"/>
        <v>0</v>
      </c>
      <c r="P264" s="380">
        <f t="shared" si="56"/>
        <v>0</v>
      </c>
      <c r="Q264" s="381">
        <v>0</v>
      </c>
      <c r="R264" s="168"/>
      <c r="S264" s="166"/>
      <c r="T264" s="164" t="str">
        <f t="shared" si="57"/>
        <v/>
      </c>
      <c r="U264" s="165">
        <f>IF(E264=予算詳細!$L$4,F264*予算詳細!$N$4,IF(E264=予算詳細!$L$5,F264*予算詳細!$N$5,IF(E264=予算詳細!$L$6,F264*予算詳細!$N$6,F264)))</f>
        <v>0</v>
      </c>
    </row>
    <row r="265" spans="1:21" x14ac:dyDescent="0.2">
      <c r="A265" s="166">
        <v>15</v>
      </c>
      <c r="B265" s="266"/>
      <c r="C265" s="267"/>
      <c r="D265" s="268"/>
      <c r="E265" s="166"/>
      <c r="F265" s="378"/>
      <c r="G265" s="167"/>
      <c r="H265" s="303"/>
      <c r="I265" s="167"/>
      <c r="J265" s="303"/>
      <c r="K265" s="167"/>
      <c r="L265" s="273"/>
      <c r="M265" s="166"/>
      <c r="N265" s="273"/>
      <c r="O265" s="379">
        <f t="shared" si="58"/>
        <v>0</v>
      </c>
      <c r="P265" s="380">
        <f t="shared" si="56"/>
        <v>0</v>
      </c>
      <c r="Q265" s="381">
        <v>0</v>
      </c>
      <c r="R265" s="168"/>
      <c r="S265" s="166"/>
      <c r="T265" s="164" t="str">
        <f t="shared" si="57"/>
        <v/>
      </c>
      <c r="U265" s="165">
        <f>IF(E265=予算詳細!$L$4,F265*予算詳細!$N$4,IF(E265=予算詳細!$L$5,F265*予算詳細!$N$5,IF(E265=予算詳細!$L$6,F265*予算詳細!$N$6,F265)))</f>
        <v>0</v>
      </c>
    </row>
    <row r="266" spans="1:21" x14ac:dyDescent="0.2">
      <c r="A266" s="166">
        <v>16</v>
      </c>
      <c r="B266" s="266"/>
      <c r="C266" s="267"/>
      <c r="D266" s="268"/>
      <c r="E266" s="166"/>
      <c r="F266" s="378"/>
      <c r="G266" s="167"/>
      <c r="H266" s="303"/>
      <c r="I266" s="167"/>
      <c r="J266" s="303"/>
      <c r="K266" s="167"/>
      <c r="L266" s="273"/>
      <c r="M266" s="166"/>
      <c r="N266" s="273"/>
      <c r="O266" s="379">
        <f t="shared" si="58"/>
        <v>0</v>
      </c>
      <c r="P266" s="380">
        <f t="shared" si="56"/>
        <v>0</v>
      </c>
      <c r="Q266" s="381">
        <v>0</v>
      </c>
      <c r="R266" s="168"/>
      <c r="S266" s="166"/>
      <c r="T266" s="164" t="str">
        <f t="shared" si="57"/>
        <v/>
      </c>
      <c r="U266" s="165">
        <f>IF(E266=予算詳細!$L$4,F266*予算詳細!$N$4,IF(E266=予算詳細!$L$5,F266*予算詳細!$N$5,IF(E266=予算詳細!$L$6,F266*予算詳細!$N$6,F266)))</f>
        <v>0</v>
      </c>
    </row>
    <row r="267" spans="1:21" x14ac:dyDescent="0.2">
      <c r="A267" s="166">
        <v>17</v>
      </c>
      <c r="B267" s="266"/>
      <c r="C267" s="267"/>
      <c r="D267" s="268"/>
      <c r="E267" s="166"/>
      <c r="F267" s="378"/>
      <c r="G267" s="167"/>
      <c r="H267" s="303"/>
      <c r="I267" s="167"/>
      <c r="J267" s="303"/>
      <c r="K267" s="167"/>
      <c r="L267" s="273"/>
      <c r="M267" s="166"/>
      <c r="N267" s="273"/>
      <c r="O267" s="379">
        <f t="shared" si="58"/>
        <v>0</v>
      </c>
      <c r="P267" s="380">
        <f t="shared" si="56"/>
        <v>0</v>
      </c>
      <c r="Q267" s="381">
        <v>0</v>
      </c>
      <c r="R267" s="168"/>
      <c r="S267" s="166"/>
      <c r="T267" s="164" t="str">
        <f t="shared" si="57"/>
        <v/>
      </c>
      <c r="U267" s="165">
        <f>IF(E267=予算詳細!$L$4,F267*予算詳細!$N$4,IF(E267=予算詳細!$L$5,F267*予算詳細!$N$5,IF(E267=予算詳細!$L$6,F267*予算詳細!$N$6,F267)))</f>
        <v>0</v>
      </c>
    </row>
    <row r="268" spans="1:21" x14ac:dyDescent="0.2">
      <c r="A268" s="166">
        <v>18</v>
      </c>
      <c r="B268" s="266"/>
      <c r="C268" s="267"/>
      <c r="D268" s="268"/>
      <c r="E268" s="166"/>
      <c r="F268" s="378"/>
      <c r="G268" s="167"/>
      <c r="H268" s="303"/>
      <c r="I268" s="167"/>
      <c r="J268" s="303"/>
      <c r="K268" s="167"/>
      <c r="L268" s="273"/>
      <c r="M268" s="166"/>
      <c r="N268" s="273"/>
      <c r="O268" s="379">
        <f t="shared" si="58"/>
        <v>0</v>
      </c>
      <c r="P268" s="380">
        <f t="shared" si="56"/>
        <v>0</v>
      </c>
      <c r="Q268" s="381">
        <v>0</v>
      </c>
      <c r="R268" s="168"/>
      <c r="S268" s="166"/>
      <c r="T268" s="164" t="str">
        <f t="shared" si="57"/>
        <v/>
      </c>
      <c r="U268" s="165">
        <f>IF(E268=予算詳細!$L$4,F268*予算詳細!$N$4,IF(E268=予算詳細!$L$5,F268*予算詳細!$N$5,IF(E268=予算詳細!$L$6,F268*予算詳細!$N$6,F268)))</f>
        <v>0</v>
      </c>
    </row>
    <row r="269" spans="1:21" x14ac:dyDescent="0.2">
      <c r="A269" s="166">
        <v>19</v>
      </c>
      <c r="B269" s="266"/>
      <c r="C269" s="267"/>
      <c r="D269" s="268"/>
      <c r="E269" s="166"/>
      <c r="F269" s="378"/>
      <c r="G269" s="167"/>
      <c r="H269" s="303"/>
      <c r="I269" s="167"/>
      <c r="J269" s="303"/>
      <c r="K269" s="167"/>
      <c r="L269" s="273"/>
      <c r="M269" s="166"/>
      <c r="N269" s="273"/>
      <c r="O269" s="379">
        <f t="shared" si="58"/>
        <v>0</v>
      </c>
      <c r="P269" s="380">
        <f t="shared" si="56"/>
        <v>0</v>
      </c>
      <c r="Q269" s="381">
        <v>0</v>
      </c>
      <c r="R269" s="168"/>
      <c r="S269" s="166"/>
      <c r="T269" s="164" t="str">
        <f t="shared" si="57"/>
        <v/>
      </c>
      <c r="U269" s="165">
        <f>IF(E269=予算詳細!$L$4,F269*予算詳細!$N$4,IF(E269=予算詳細!$L$5,F269*予算詳細!$N$5,IF(E269=予算詳細!$L$6,F269*予算詳細!$N$6,F269)))</f>
        <v>0</v>
      </c>
    </row>
    <row r="270" spans="1:21" ht="13.5" thickBot="1" x14ac:dyDescent="0.25">
      <c r="A270" s="415">
        <v>20</v>
      </c>
      <c r="B270" s="266"/>
      <c r="C270" s="267"/>
      <c r="D270" s="268"/>
      <c r="E270" s="166"/>
      <c r="F270" s="378"/>
      <c r="G270" s="167"/>
      <c r="H270" s="303"/>
      <c r="I270" s="167"/>
      <c r="J270" s="303"/>
      <c r="K270" s="167"/>
      <c r="L270" s="273"/>
      <c r="M270" s="166"/>
      <c r="N270" s="273"/>
      <c r="O270" s="379">
        <f>ROUNDDOWN(PRODUCT(F270,G270,I270,K270,M270),2)</f>
        <v>0</v>
      </c>
      <c r="P270" s="380">
        <f t="shared" si="56"/>
        <v>0</v>
      </c>
      <c r="Q270" s="381">
        <v>0</v>
      </c>
      <c r="R270" s="168"/>
      <c r="S270" s="166"/>
      <c r="T270" s="164" t="str">
        <f t="shared" si="57"/>
        <v/>
      </c>
      <c r="U270" s="165">
        <f>IF(E270=予算詳細!$L$4,F270*予算詳細!$N$4,IF(E270=予算詳細!$L$5,F270*予算詳細!$N$5,IF(E270=予算詳細!$L$6,F270*予算詳細!$N$6,F270)))</f>
        <v>0</v>
      </c>
    </row>
    <row r="271" spans="1:21" x14ac:dyDescent="0.2">
      <c r="A271" s="416"/>
      <c r="B271" s="218"/>
      <c r="C271" s="218"/>
      <c r="D271" s="218"/>
      <c r="K271" s="140" t="str">
        <f>予算詳細!$L$4</f>
        <v>USD</v>
      </c>
      <c r="L271" s="304"/>
      <c r="M271" s="141"/>
      <c r="N271" s="307"/>
      <c r="O271" s="382">
        <f>SUMIF($E$251:$E$270,$K271,O$251:O$270)</f>
        <v>1500</v>
      </c>
      <c r="P271" s="382">
        <f>SUMIF($E$251:$E$270,$K271,P$251:P$270)</f>
        <v>1500</v>
      </c>
      <c r="Q271" s="383">
        <f t="shared" ref="Q271" si="59">SUMIF($E$251:$E$270,$K271,Q$251:Q$270)</f>
        <v>0</v>
      </c>
    </row>
    <row r="272" spans="1:21" x14ac:dyDescent="0.2">
      <c r="A272" s="220"/>
      <c r="B272" s="218"/>
      <c r="C272" s="218"/>
      <c r="D272" s="218"/>
      <c r="K272" s="142" t="str">
        <f>予算詳細!$L$5</f>
        <v>MMK</v>
      </c>
      <c r="L272" s="305"/>
      <c r="M272" s="143"/>
      <c r="N272" s="308"/>
      <c r="O272" s="384">
        <f t="shared" ref="O272:Q274" si="60">SUMIF($E$251:$E$270,$K272,O$251:O$270)</f>
        <v>0</v>
      </c>
      <c r="P272" s="384">
        <f t="shared" si="60"/>
        <v>0</v>
      </c>
      <c r="Q272" s="385">
        <f t="shared" si="60"/>
        <v>0</v>
      </c>
    </row>
    <row r="273" spans="1:21" x14ac:dyDescent="0.2">
      <c r="A273" s="220"/>
      <c r="B273" s="218"/>
      <c r="C273" s="218"/>
      <c r="D273" s="218"/>
      <c r="K273" s="142" t="str">
        <f>予算詳細!$L$6</f>
        <v>THB</v>
      </c>
      <c r="L273" s="305"/>
      <c r="M273" s="143"/>
      <c r="N273" s="308"/>
      <c r="O273" s="384">
        <f t="shared" si="60"/>
        <v>0</v>
      </c>
      <c r="P273" s="384">
        <f t="shared" si="60"/>
        <v>0</v>
      </c>
      <c r="Q273" s="385">
        <f t="shared" si="60"/>
        <v>0</v>
      </c>
    </row>
    <row r="274" spans="1:21" ht="13.5" thickBot="1" x14ac:dyDescent="0.25">
      <c r="A274" s="220"/>
      <c r="B274" s="218"/>
      <c r="C274" s="218"/>
      <c r="D274" s="218"/>
      <c r="K274" s="144" t="str">
        <f>予算詳細!$L$7</f>
        <v>日本円</v>
      </c>
      <c r="L274" s="306"/>
      <c r="M274" s="145"/>
      <c r="N274" s="309"/>
      <c r="O274" s="386">
        <f t="shared" si="60"/>
        <v>509000</v>
      </c>
      <c r="P274" s="386">
        <f t="shared" si="60"/>
        <v>509000</v>
      </c>
      <c r="Q274" s="387">
        <f t="shared" si="60"/>
        <v>0</v>
      </c>
    </row>
    <row r="275" spans="1:21" x14ac:dyDescent="0.2">
      <c r="A275" s="220"/>
      <c r="B275" s="218"/>
      <c r="C275" s="218"/>
      <c r="D275" s="218"/>
      <c r="K275" s="419"/>
      <c r="L275" s="420"/>
      <c r="M275" s="421"/>
      <c r="N275" s="420"/>
      <c r="O275" s="422"/>
      <c r="P275" s="422"/>
      <c r="Q275" s="422"/>
    </row>
    <row r="276" spans="1:21" x14ac:dyDescent="0.2">
      <c r="A276" s="220"/>
      <c r="B276" s="218"/>
      <c r="C276" s="218"/>
      <c r="D276" s="218" t="s">
        <v>423</v>
      </c>
    </row>
    <row r="277" spans="1:21" s="10" customFormat="1" ht="13.5" thickBot="1" x14ac:dyDescent="0.25">
      <c r="A277" s="146" t="s">
        <v>263</v>
      </c>
      <c r="B277" s="540" t="s">
        <v>264</v>
      </c>
      <c r="C277" s="541"/>
      <c r="D277" s="542"/>
      <c r="E277" s="146" t="s">
        <v>265</v>
      </c>
      <c r="F277" s="377" t="s">
        <v>266</v>
      </c>
      <c r="G277" s="146" t="s">
        <v>267</v>
      </c>
      <c r="H277" s="146" t="s">
        <v>268</v>
      </c>
      <c r="I277" s="146" t="s">
        <v>267</v>
      </c>
      <c r="J277" s="146" t="s">
        <v>268</v>
      </c>
      <c r="K277" s="146" t="s">
        <v>267</v>
      </c>
      <c r="L277" s="146" t="s">
        <v>268</v>
      </c>
      <c r="M277" s="146" t="s">
        <v>267</v>
      </c>
      <c r="N277" s="146" t="s">
        <v>268</v>
      </c>
      <c r="O277" s="377" t="s">
        <v>273</v>
      </c>
      <c r="P277" s="377" t="s">
        <v>271</v>
      </c>
      <c r="Q277" s="377" t="s">
        <v>272</v>
      </c>
      <c r="R277" s="146" t="s">
        <v>269</v>
      </c>
      <c r="S277" s="146" t="s">
        <v>334</v>
      </c>
      <c r="T277" s="163" t="s">
        <v>333</v>
      </c>
      <c r="U277" s="163" t="s">
        <v>274</v>
      </c>
    </row>
    <row r="278" spans="1:21" ht="13.5" thickTop="1" x14ac:dyDescent="0.2">
      <c r="A278" s="166">
        <v>1</v>
      </c>
      <c r="B278" s="266"/>
      <c r="C278" s="267"/>
      <c r="D278" s="268"/>
      <c r="E278" s="166" t="s">
        <v>3</v>
      </c>
      <c r="F278" s="378">
        <v>3000</v>
      </c>
      <c r="G278" s="167">
        <v>10</v>
      </c>
      <c r="H278" s="303"/>
      <c r="I278" s="167">
        <v>2</v>
      </c>
      <c r="J278" s="303"/>
      <c r="K278" s="167"/>
      <c r="L278" s="273"/>
      <c r="M278" s="166"/>
      <c r="N278" s="273"/>
      <c r="O278" s="379">
        <f>ROUNDDOWN(PRODUCT(F278,G278,I278,K278,M278),2)</f>
        <v>60000</v>
      </c>
      <c r="P278" s="380">
        <f t="shared" ref="P278:P297" si="61">O278-Q278</f>
        <v>60000</v>
      </c>
      <c r="Q278" s="381">
        <v>0</v>
      </c>
      <c r="R278" s="168"/>
      <c r="S278" s="166"/>
      <c r="T278" s="164" t="str">
        <f t="shared" ref="T278:T297" si="62">IF(U278&gt;49999,"3者見積必要","")</f>
        <v/>
      </c>
      <c r="U278" s="165">
        <f>IF(E278=予算詳細!$L$4,F278*予算詳細!$N$4,IF(E278=予算詳細!$L$5,F278*予算詳細!$N$5,IF(E278=予算詳細!$L$6,F278*予算詳細!$N$6,F278)))</f>
        <v>3000</v>
      </c>
    </row>
    <row r="279" spans="1:21" x14ac:dyDescent="0.2">
      <c r="A279" s="166">
        <v>2</v>
      </c>
      <c r="B279" s="266"/>
      <c r="C279" s="267"/>
      <c r="D279" s="268"/>
      <c r="E279" s="166" t="s">
        <v>3</v>
      </c>
      <c r="F279" s="378">
        <v>10000</v>
      </c>
      <c r="G279" s="167">
        <v>8</v>
      </c>
      <c r="H279" s="303"/>
      <c r="I279" s="167">
        <v>2</v>
      </c>
      <c r="J279" s="303"/>
      <c r="K279" s="167"/>
      <c r="L279" s="273"/>
      <c r="M279" s="166"/>
      <c r="N279" s="273"/>
      <c r="O279" s="379">
        <f t="shared" ref="O279:O297" si="63">ROUNDDOWN(PRODUCT(F279,G279,I279,K279,M279),2)</f>
        <v>160000</v>
      </c>
      <c r="P279" s="380">
        <f t="shared" si="61"/>
        <v>160000</v>
      </c>
      <c r="Q279" s="381">
        <v>0</v>
      </c>
      <c r="R279" s="168"/>
      <c r="S279" s="166"/>
      <c r="T279" s="164" t="str">
        <f t="shared" si="62"/>
        <v/>
      </c>
      <c r="U279" s="165">
        <f>IF(E279=予算詳細!$L$4,F279*予算詳細!$N$4,IF(E279=予算詳細!$L$5,F279*予算詳細!$N$5,IF(E279=予算詳細!$L$6,F279*予算詳細!$N$6,F279)))</f>
        <v>10000</v>
      </c>
    </row>
    <row r="280" spans="1:21" x14ac:dyDescent="0.2">
      <c r="A280" s="166">
        <v>3</v>
      </c>
      <c r="B280" s="266"/>
      <c r="C280" s="267"/>
      <c r="D280" s="268"/>
      <c r="E280" s="166" t="s">
        <v>154</v>
      </c>
      <c r="F280" s="378">
        <v>100000</v>
      </c>
      <c r="G280" s="167">
        <v>12</v>
      </c>
      <c r="H280" s="303"/>
      <c r="I280" s="167"/>
      <c r="J280" s="303"/>
      <c r="K280" s="167"/>
      <c r="L280" s="273"/>
      <c r="M280" s="166"/>
      <c r="N280" s="273"/>
      <c r="O280" s="379">
        <f t="shared" si="63"/>
        <v>1200000</v>
      </c>
      <c r="P280" s="380">
        <f t="shared" si="61"/>
        <v>1200000</v>
      </c>
      <c r="Q280" s="381">
        <v>0</v>
      </c>
      <c r="R280" s="168"/>
      <c r="S280" s="166"/>
      <c r="T280" s="164" t="str">
        <f t="shared" si="62"/>
        <v/>
      </c>
      <c r="U280" s="165">
        <f>IF(E280=予算詳細!$L$4,F280*予算詳細!$N$4,IF(E280=予算詳細!$L$5,F280*予算詳細!$N$5,IF(E280=予算詳細!$L$6,F280*予算詳細!$N$6,F280)))</f>
        <v>8000</v>
      </c>
    </row>
    <row r="281" spans="1:21" x14ac:dyDescent="0.2">
      <c r="A281" s="166">
        <v>4</v>
      </c>
      <c r="B281" s="266"/>
      <c r="C281" s="267"/>
      <c r="D281" s="268"/>
      <c r="E281" s="166"/>
      <c r="F281" s="378"/>
      <c r="G281" s="167"/>
      <c r="H281" s="303"/>
      <c r="I281" s="167"/>
      <c r="J281" s="303"/>
      <c r="K281" s="167"/>
      <c r="L281" s="273"/>
      <c r="M281" s="166"/>
      <c r="N281" s="273"/>
      <c r="O281" s="379">
        <f t="shared" si="63"/>
        <v>0</v>
      </c>
      <c r="P281" s="380">
        <f t="shared" si="61"/>
        <v>0</v>
      </c>
      <c r="Q281" s="381">
        <v>0</v>
      </c>
      <c r="R281" s="168"/>
      <c r="S281" s="166"/>
      <c r="T281" s="164" t="str">
        <f t="shared" si="62"/>
        <v/>
      </c>
      <c r="U281" s="165">
        <f>IF(E281=予算詳細!$L$4,F281*予算詳細!$N$4,IF(E281=予算詳細!$L$5,F281*予算詳細!$N$5,IF(E281=予算詳細!$L$6,F281*予算詳細!$N$6,F281)))</f>
        <v>0</v>
      </c>
    </row>
    <row r="282" spans="1:21" x14ac:dyDescent="0.2">
      <c r="A282" s="166">
        <v>5</v>
      </c>
      <c r="B282" s="266"/>
      <c r="C282" s="267"/>
      <c r="D282" s="268"/>
      <c r="E282" s="166"/>
      <c r="F282" s="378"/>
      <c r="G282" s="167"/>
      <c r="H282" s="303"/>
      <c r="I282" s="167"/>
      <c r="J282" s="303"/>
      <c r="K282" s="167"/>
      <c r="L282" s="273"/>
      <c r="M282" s="166"/>
      <c r="N282" s="273"/>
      <c r="O282" s="379">
        <f t="shared" si="63"/>
        <v>0</v>
      </c>
      <c r="P282" s="380">
        <f t="shared" si="61"/>
        <v>0</v>
      </c>
      <c r="Q282" s="381">
        <v>0</v>
      </c>
      <c r="R282" s="168"/>
      <c r="S282" s="166"/>
      <c r="T282" s="164" t="str">
        <f t="shared" si="62"/>
        <v/>
      </c>
      <c r="U282" s="165">
        <f>IF(E282=予算詳細!$L$4,F282*予算詳細!$N$4,IF(E282=予算詳細!$L$5,F282*予算詳細!$N$5,IF(E282=予算詳細!$L$6,F282*予算詳細!$N$6,F282)))</f>
        <v>0</v>
      </c>
    </row>
    <row r="283" spans="1:21" x14ac:dyDescent="0.2">
      <c r="A283" s="166">
        <v>6</v>
      </c>
      <c r="B283" s="266"/>
      <c r="C283" s="267"/>
      <c r="D283" s="268"/>
      <c r="E283" s="166"/>
      <c r="F283" s="378"/>
      <c r="G283" s="167"/>
      <c r="H283" s="303"/>
      <c r="I283" s="167"/>
      <c r="J283" s="303"/>
      <c r="K283" s="167"/>
      <c r="L283" s="273"/>
      <c r="M283" s="166"/>
      <c r="N283" s="273"/>
      <c r="O283" s="379">
        <f t="shared" si="63"/>
        <v>0</v>
      </c>
      <c r="P283" s="380">
        <f t="shared" si="61"/>
        <v>0</v>
      </c>
      <c r="Q283" s="381">
        <v>0</v>
      </c>
      <c r="R283" s="168"/>
      <c r="S283" s="166"/>
      <c r="T283" s="164" t="str">
        <f t="shared" si="62"/>
        <v/>
      </c>
      <c r="U283" s="165">
        <f>IF(E283=予算詳細!$L$4,F283*予算詳細!$N$4,IF(E283=予算詳細!$L$5,F283*予算詳細!$N$5,IF(E283=予算詳細!$L$6,F283*予算詳細!$N$6,F283)))</f>
        <v>0</v>
      </c>
    </row>
    <row r="284" spans="1:21" outlineLevel="1" x14ac:dyDescent="0.2">
      <c r="A284" s="166">
        <v>7</v>
      </c>
      <c r="B284" s="266"/>
      <c r="C284" s="267"/>
      <c r="D284" s="268"/>
      <c r="E284" s="166"/>
      <c r="F284" s="378"/>
      <c r="G284" s="167"/>
      <c r="H284" s="303"/>
      <c r="I284" s="167"/>
      <c r="J284" s="303"/>
      <c r="K284" s="167"/>
      <c r="L284" s="273"/>
      <c r="M284" s="166"/>
      <c r="N284" s="273"/>
      <c r="O284" s="379">
        <f t="shared" si="63"/>
        <v>0</v>
      </c>
      <c r="P284" s="380">
        <f t="shared" si="61"/>
        <v>0</v>
      </c>
      <c r="Q284" s="381">
        <v>0</v>
      </c>
      <c r="R284" s="168"/>
      <c r="S284" s="166"/>
      <c r="T284" s="164" t="str">
        <f t="shared" si="62"/>
        <v/>
      </c>
      <c r="U284" s="165">
        <f>IF(E284=予算詳細!$L$4,F284*予算詳細!$N$4,IF(E284=予算詳細!$L$5,F284*予算詳細!$N$5,IF(E284=予算詳細!$L$6,F284*予算詳細!$N$6,F284)))</f>
        <v>0</v>
      </c>
    </row>
    <row r="285" spans="1:21" outlineLevel="1" x14ac:dyDescent="0.2">
      <c r="A285" s="166">
        <v>8</v>
      </c>
      <c r="B285" s="266"/>
      <c r="C285" s="267"/>
      <c r="D285" s="268"/>
      <c r="E285" s="166"/>
      <c r="F285" s="378"/>
      <c r="G285" s="167"/>
      <c r="H285" s="303"/>
      <c r="I285" s="167"/>
      <c r="J285" s="303"/>
      <c r="K285" s="167"/>
      <c r="L285" s="273"/>
      <c r="M285" s="166"/>
      <c r="N285" s="273"/>
      <c r="O285" s="379">
        <f t="shared" si="63"/>
        <v>0</v>
      </c>
      <c r="P285" s="380">
        <f t="shared" si="61"/>
        <v>0</v>
      </c>
      <c r="Q285" s="381">
        <v>0</v>
      </c>
      <c r="R285" s="168"/>
      <c r="S285" s="166"/>
      <c r="T285" s="164" t="str">
        <f t="shared" si="62"/>
        <v/>
      </c>
      <c r="U285" s="165">
        <f>IF(E285=予算詳細!$L$4,F285*予算詳細!$N$4,IF(E285=予算詳細!$L$5,F285*予算詳細!$N$5,IF(E285=予算詳細!$L$6,F285*予算詳細!$N$6,F285)))</f>
        <v>0</v>
      </c>
    </row>
    <row r="286" spans="1:21" outlineLevel="1" x14ac:dyDescent="0.2">
      <c r="A286" s="166">
        <v>9</v>
      </c>
      <c r="B286" s="266"/>
      <c r="C286" s="267"/>
      <c r="D286" s="268"/>
      <c r="E286" s="166"/>
      <c r="F286" s="378"/>
      <c r="G286" s="167"/>
      <c r="H286" s="303"/>
      <c r="I286" s="167"/>
      <c r="J286" s="303"/>
      <c r="K286" s="167"/>
      <c r="L286" s="273"/>
      <c r="M286" s="166"/>
      <c r="N286" s="273"/>
      <c r="O286" s="379">
        <f t="shared" si="63"/>
        <v>0</v>
      </c>
      <c r="P286" s="380">
        <f t="shared" si="61"/>
        <v>0</v>
      </c>
      <c r="Q286" s="381">
        <v>0</v>
      </c>
      <c r="R286" s="168"/>
      <c r="S286" s="166"/>
      <c r="T286" s="164" t="str">
        <f t="shared" si="62"/>
        <v/>
      </c>
      <c r="U286" s="165">
        <f>IF(E286=予算詳細!$L$4,F286*予算詳細!$N$4,IF(E286=予算詳細!$L$5,F286*予算詳細!$N$5,IF(E286=予算詳細!$L$6,F286*予算詳細!$N$6,F286)))</f>
        <v>0</v>
      </c>
    </row>
    <row r="287" spans="1:21" outlineLevel="1" x14ac:dyDescent="0.2">
      <c r="A287" s="166">
        <v>10</v>
      </c>
      <c r="B287" s="266"/>
      <c r="C287" s="267"/>
      <c r="D287" s="268"/>
      <c r="E287" s="166"/>
      <c r="F287" s="378"/>
      <c r="G287" s="167"/>
      <c r="H287" s="303"/>
      <c r="I287" s="167"/>
      <c r="J287" s="303"/>
      <c r="K287" s="167"/>
      <c r="L287" s="273"/>
      <c r="M287" s="166"/>
      <c r="N287" s="273"/>
      <c r="O287" s="379">
        <f t="shared" si="63"/>
        <v>0</v>
      </c>
      <c r="P287" s="380">
        <f t="shared" si="61"/>
        <v>0</v>
      </c>
      <c r="Q287" s="381">
        <v>0</v>
      </c>
      <c r="R287" s="168"/>
      <c r="S287" s="166"/>
      <c r="T287" s="164" t="str">
        <f t="shared" si="62"/>
        <v/>
      </c>
      <c r="U287" s="165">
        <f>IF(E287=予算詳細!$L$4,F287*予算詳細!$N$4,IF(E287=予算詳細!$L$5,F287*予算詳細!$N$5,IF(E287=予算詳細!$L$6,F287*予算詳細!$N$6,F287)))</f>
        <v>0</v>
      </c>
    </row>
    <row r="288" spans="1:21" outlineLevel="1" x14ac:dyDescent="0.2">
      <c r="A288" s="166">
        <v>11</v>
      </c>
      <c r="B288" s="266"/>
      <c r="C288" s="267"/>
      <c r="D288" s="268"/>
      <c r="E288" s="166"/>
      <c r="F288" s="378"/>
      <c r="G288" s="167"/>
      <c r="H288" s="303"/>
      <c r="I288" s="167"/>
      <c r="J288" s="303"/>
      <c r="K288" s="167"/>
      <c r="L288" s="273"/>
      <c r="M288" s="166"/>
      <c r="N288" s="273"/>
      <c r="O288" s="379">
        <f t="shared" si="63"/>
        <v>0</v>
      </c>
      <c r="P288" s="380">
        <f t="shared" si="61"/>
        <v>0</v>
      </c>
      <c r="Q288" s="381">
        <v>0</v>
      </c>
      <c r="R288" s="168"/>
      <c r="S288" s="166"/>
      <c r="T288" s="164" t="str">
        <f t="shared" si="62"/>
        <v/>
      </c>
      <c r="U288" s="165">
        <f>IF(E288=予算詳細!$L$4,F288*予算詳細!$N$4,IF(E288=予算詳細!$L$5,F288*予算詳細!$N$5,IF(E288=予算詳細!$L$6,F288*予算詳細!$N$6,F288)))</f>
        <v>0</v>
      </c>
    </row>
    <row r="289" spans="1:21" outlineLevel="1" x14ac:dyDescent="0.2">
      <c r="A289" s="166">
        <v>12</v>
      </c>
      <c r="B289" s="266"/>
      <c r="C289" s="267"/>
      <c r="D289" s="268"/>
      <c r="E289" s="166"/>
      <c r="F289" s="378"/>
      <c r="G289" s="167"/>
      <c r="H289" s="303"/>
      <c r="I289" s="167"/>
      <c r="J289" s="303"/>
      <c r="K289" s="167"/>
      <c r="L289" s="273"/>
      <c r="M289" s="166"/>
      <c r="N289" s="273"/>
      <c r="O289" s="379">
        <f t="shared" si="63"/>
        <v>0</v>
      </c>
      <c r="P289" s="380">
        <f t="shared" si="61"/>
        <v>0</v>
      </c>
      <c r="Q289" s="381">
        <v>0</v>
      </c>
      <c r="R289" s="168"/>
      <c r="S289" s="166"/>
      <c r="T289" s="164" t="str">
        <f t="shared" si="62"/>
        <v/>
      </c>
      <c r="U289" s="165">
        <f>IF(E289=予算詳細!$L$4,F289*予算詳細!$N$4,IF(E289=予算詳細!$L$5,F289*予算詳細!$N$5,IF(E289=予算詳細!$L$6,F289*予算詳細!$N$6,F289)))</f>
        <v>0</v>
      </c>
    </row>
    <row r="290" spans="1:21" outlineLevel="1" x14ac:dyDescent="0.2">
      <c r="A290" s="166">
        <v>13</v>
      </c>
      <c r="B290" s="266"/>
      <c r="C290" s="267"/>
      <c r="D290" s="268"/>
      <c r="E290" s="166"/>
      <c r="F290" s="378"/>
      <c r="G290" s="167"/>
      <c r="H290" s="303"/>
      <c r="I290" s="167"/>
      <c r="J290" s="303"/>
      <c r="K290" s="167"/>
      <c r="L290" s="273"/>
      <c r="M290" s="166"/>
      <c r="N290" s="273"/>
      <c r="O290" s="379">
        <f t="shared" si="63"/>
        <v>0</v>
      </c>
      <c r="P290" s="380">
        <f t="shared" si="61"/>
        <v>0</v>
      </c>
      <c r="Q290" s="381">
        <v>0</v>
      </c>
      <c r="R290" s="168"/>
      <c r="S290" s="166"/>
      <c r="T290" s="164" t="str">
        <f t="shared" si="62"/>
        <v/>
      </c>
      <c r="U290" s="165">
        <f>IF(E290=予算詳細!$L$4,F290*予算詳細!$N$4,IF(E290=予算詳細!$L$5,F290*予算詳細!$N$5,IF(E290=予算詳細!$L$6,F290*予算詳細!$N$6,F290)))</f>
        <v>0</v>
      </c>
    </row>
    <row r="291" spans="1:21" outlineLevel="1" x14ac:dyDescent="0.2">
      <c r="A291" s="166">
        <v>14</v>
      </c>
      <c r="B291" s="266"/>
      <c r="C291" s="267"/>
      <c r="D291" s="268"/>
      <c r="E291" s="166"/>
      <c r="F291" s="378"/>
      <c r="G291" s="167"/>
      <c r="H291" s="303"/>
      <c r="I291" s="167"/>
      <c r="J291" s="303"/>
      <c r="K291" s="167"/>
      <c r="L291" s="273"/>
      <c r="M291" s="166"/>
      <c r="N291" s="273"/>
      <c r="O291" s="379">
        <f t="shared" si="63"/>
        <v>0</v>
      </c>
      <c r="P291" s="380">
        <f t="shared" si="61"/>
        <v>0</v>
      </c>
      <c r="Q291" s="381">
        <v>0</v>
      </c>
      <c r="R291" s="168"/>
      <c r="S291" s="166"/>
      <c r="T291" s="164" t="str">
        <f t="shared" si="62"/>
        <v/>
      </c>
      <c r="U291" s="165">
        <f>IF(E291=予算詳細!$L$4,F291*予算詳細!$N$4,IF(E291=予算詳細!$L$5,F291*予算詳細!$N$5,IF(E291=予算詳細!$L$6,F291*予算詳細!$N$6,F291)))</f>
        <v>0</v>
      </c>
    </row>
    <row r="292" spans="1:21" outlineLevel="1" x14ac:dyDescent="0.2">
      <c r="A292" s="166">
        <v>15</v>
      </c>
      <c r="B292" s="266"/>
      <c r="C292" s="267"/>
      <c r="D292" s="268"/>
      <c r="E292" s="166"/>
      <c r="F292" s="378"/>
      <c r="G292" s="167"/>
      <c r="H292" s="303"/>
      <c r="I292" s="167"/>
      <c r="J292" s="303"/>
      <c r="K292" s="167"/>
      <c r="L292" s="273"/>
      <c r="M292" s="166"/>
      <c r="N292" s="273"/>
      <c r="O292" s="379">
        <f t="shared" si="63"/>
        <v>0</v>
      </c>
      <c r="P292" s="380">
        <f t="shared" si="61"/>
        <v>0</v>
      </c>
      <c r="Q292" s="381">
        <v>0</v>
      </c>
      <c r="R292" s="168"/>
      <c r="S292" s="166"/>
      <c r="T292" s="164" t="str">
        <f t="shared" si="62"/>
        <v/>
      </c>
      <c r="U292" s="165">
        <f>IF(E292=予算詳細!$L$4,F292*予算詳細!$N$4,IF(E292=予算詳細!$L$5,F292*予算詳細!$N$5,IF(E292=予算詳細!$L$6,F292*予算詳細!$N$6,F292)))</f>
        <v>0</v>
      </c>
    </row>
    <row r="293" spans="1:21" outlineLevel="1" x14ac:dyDescent="0.2">
      <c r="A293" s="166">
        <v>16</v>
      </c>
      <c r="B293" s="266"/>
      <c r="C293" s="267"/>
      <c r="D293" s="268"/>
      <c r="E293" s="166"/>
      <c r="F293" s="378"/>
      <c r="G293" s="167"/>
      <c r="H293" s="303"/>
      <c r="I293" s="167"/>
      <c r="J293" s="303"/>
      <c r="K293" s="167"/>
      <c r="L293" s="273"/>
      <c r="M293" s="166"/>
      <c r="N293" s="273"/>
      <c r="O293" s="379">
        <f t="shared" si="63"/>
        <v>0</v>
      </c>
      <c r="P293" s="380">
        <f t="shared" si="61"/>
        <v>0</v>
      </c>
      <c r="Q293" s="381">
        <v>0</v>
      </c>
      <c r="R293" s="168"/>
      <c r="S293" s="166"/>
      <c r="T293" s="164" t="str">
        <f t="shared" si="62"/>
        <v/>
      </c>
      <c r="U293" s="165">
        <f>IF(E293=予算詳細!$L$4,F293*予算詳細!$N$4,IF(E293=予算詳細!$L$5,F293*予算詳細!$N$5,IF(E293=予算詳細!$L$6,F293*予算詳細!$N$6,F293)))</f>
        <v>0</v>
      </c>
    </row>
    <row r="294" spans="1:21" outlineLevel="1" x14ac:dyDescent="0.2">
      <c r="A294" s="166">
        <v>17</v>
      </c>
      <c r="B294" s="266"/>
      <c r="C294" s="267"/>
      <c r="D294" s="268"/>
      <c r="E294" s="166"/>
      <c r="F294" s="378"/>
      <c r="G294" s="167"/>
      <c r="H294" s="303"/>
      <c r="I294" s="167"/>
      <c r="J294" s="303"/>
      <c r="K294" s="167"/>
      <c r="L294" s="273"/>
      <c r="M294" s="166"/>
      <c r="N294" s="273"/>
      <c r="O294" s="379">
        <f t="shared" si="63"/>
        <v>0</v>
      </c>
      <c r="P294" s="380">
        <f t="shared" si="61"/>
        <v>0</v>
      </c>
      <c r="Q294" s="381">
        <v>0</v>
      </c>
      <c r="R294" s="168"/>
      <c r="S294" s="166"/>
      <c r="T294" s="164" t="str">
        <f t="shared" si="62"/>
        <v/>
      </c>
      <c r="U294" s="165">
        <f>IF(E294=予算詳細!$L$4,F294*予算詳細!$N$4,IF(E294=予算詳細!$L$5,F294*予算詳細!$N$5,IF(E294=予算詳細!$L$6,F294*予算詳細!$N$6,F294)))</f>
        <v>0</v>
      </c>
    </row>
    <row r="295" spans="1:21" outlineLevel="1" x14ac:dyDescent="0.2">
      <c r="A295" s="166">
        <v>18</v>
      </c>
      <c r="B295" s="266"/>
      <c r="C295" s="267"/>
      <c r="D295" s="268"/>
      <c r="E295" s="166"/>
      <c r="F295" s="378"/>
      <c r="G295" s="167"/>
      <c r="H295" s="303"/>
      <c r="I295" s="167"/>
      <c r="J295" s="303"/>
      <c r="K295" s="167"/>
      <c r="L295" s="273"/>
      <c r="M295" s="166"/>
      <c r="N295" s="273"/>
      <c r="O295" s="379">
        <f t="shared" si="63"/>
        <v>0</v>
      </c>
      <c r="P295" s="380">
        <f t="shared" si="61"/>
        <v>0</v>
      </c>
      <c r="Q295" s="381">
        <v>0</v>
      </c>
      <c r="R295" s="168"/>
      <c r="S295" s="166"/>
      <c r="T295" s="164" t="str">
        <f t="shared" si="62"/>
        <v/>
      </c>
      <c r="U295" s="165">
        <f>IF(E295=予算詳細!$L$4,F295*予算詳細!$N$4,IF(E295=予算詳細!$L$5,F295*予算詳細!$N$5,IF(E295=予算詳細!$L$6,F295*予算詳細!$N$6,F295)))</f>
        <v>0</v>
      </c>
    </row>
    <row r="296" spans="1:21" outlineLevel="1" x14ac:dyDescent="0.2">
      <c r="A296" s="166">
        <v>19</v>
      </c>
      <c r="B296" s="266"/>
      <c r="C296" s="267"/>
      <c r="D296" s="268"/>
      <c r="E296" s="166"/>
      <c r="F296" s="378"/>
      <c r="G296" s="167"/>
      <c r="H296" s="303"/>
      <c r="I296" s="167"/>
      <c r="J296" s="303"/>
      <c r="K296" s="167"/>
      <c r="L296" s="273"/>
      <c r="M296" s="166"/>
      <c r="N296" s="273"/>
      <c r="O296" s="379">
        <f t="shared" si="63"/>
        <v>0</v>
      </c>
      <c r="P296" s="380">
        <f t="shared" si="61"/>
        <v>0</v>
      </c>
      <c r="Q296" s="381">
        <v>0</v>
      </c>
      <c r="R296" s="168"/>
      <c r="S296" s="166"/>
      <c r="T296" s="164" t="str">
        <f t="shared" si="62"/>
        <v/>
      </c>
      <c r="U296" s="165">
        <f>IF(E296=予算詳細!$L$4,F296*予算詳細!$N$4,IF(E296=予算詳細!$L$5,F296*予算詳細!$N$5,IF(E296=予算詳細!$L$6,F296*予算詳細!$N$6,F296)))</f>
        <v>0</v>
      </c>
    </row>
    <row r="297" spans="1:21" ht="13.5" outlineLevel="1" thickBot="1" x14ac:dyDescent="0.25">
      <c r="A297" s="415">
        <v>20</v>
      </c>
      <c r="B297" s="266"/>
      <c r="C297" s="267"/>
      <c r="D297" s="268"/>
      <c r="E297" s="166"/>
      <c r="F297" s="378"/>
      <c r="G297" s="167"/>
      <c r="H297" s="303"/>
      <c r="I297" s="167"/>
      <c r="J297" s="303"/>
      <c r="K297" s="167"/>
      <c r="L297" s="273"/>
      <c r="M297" s="166"/>
      <c r="N297" s="273"/>
      <c r="O297" s="379">
        <f t="shared" si="63"/>
        <v>0</v>
      </c>
      <c r="P297" s="380">
        <f t="shared" si="61"/>
        <v>0</v>
      </c>
      <c r="Q297" s="381">
        <v>0</v>
      </c>
      <c r="R297" s="168"/>
      <c r="S297" s="166"/>
      <c r="T297" s="164" t="str">
        <f t="shared" si="62"/>
        <v/>
      </c>
      <c r="U297" s="165">
        <f>IF(E297=予算詳細!$L$4,F297*予算詳細!$N$4,IF(E297=予算詳細!$L$5,F297*予算詳細!$N$5,IF(E297=予算詳細!$L$6,F297*予算詳細!$N$6,F297)))</f>
        <v>0</v>
      </c>
    </row>
    <row r="298" spans="1:21" x14ac:dyDescent="0.2">
      <c r="A298" s="416"/>
      <c r="B298" s="218"/>
      <c r="C298" s="218"/>
      <c r="D298" s="218"/>
      <c r="K298" s="140" t="str">
        <f>予算詳細!$L$4</f>
        <v>USD</v>
      </c>
      <c r="L298" s="304"/>
      <c r="M298" s="141"/>
      <c r="N298" s="307"/>
      <c r="O298" s="382">
        <f>SUMIF($E$278:$E$297,$K298,O$278:O$297)</f>
        <v>0</v>
      </c>
      <c r="P298" s="382">
        <f>SUMIF($E$278:$E$297,$K298,P$278:P$297)</f>
        <v>0</v>
      </c>
      <c r="Q298" s="383">
        <f t="shared" ref="Q298" si="64">SUMIF($E$278:$E$297,$K298,Q$278:Q$297)</f>
        <v>0</v>
      </c>
    </row>
    <row r="299" spans="1:21" x14ac:dyDescent="0.2">
      <c r="A299" s="220"/>
      <c r="B299" s="218"/>
      <c r="C299" s="218"/>
      <c r="D299" s="218"/>
      <c r="K299" s="142" t="str">
        <f>予算詳細!$L$5</f>
        <v>MMK</v>
      </c>
      <c r="L299" s="305"/>
      <c r="M299" s="143"/>
      <c r="N299" s="308"/>
      <c r="O299" s="384">
        <f t="shared" ref="O299:Q301" si="65">SUMIF($E$278:$E$297,$K299,O$278:O$297)</f>
        <v>1200000</v>
      </c>
      <c r="P299" s="384">
        <f t="shared" si="65"/>
        <v>1200000</v>
      </c>
      <c r="Q299" s="385">
        <f t="shared" si="65"/>
        <v>0</v>
      </c>
    </row>
    <row r="300" spans="1:21" x14ac:dyDescent="0.2">
      <c r="A300" s="220"/>
      <c r="B300" s="218"/>
      <c r="C300" s="218"/>
      <c r="D300" s="218"/>
      <c r="K300" s="142" t="str">
        <f>予算詳細!$L$6</f>
        <v>THB</v>
      </c>
      <c r="L300" s="305"/>
      <c r="M300" s="143"/>
      <c r="N300" s="308"/>
      <c r="O300" s="384">
        <f t="shared" si="65"/>
        <v>0</v>
      </c>
      <c r="P300" s="384">
        <f t="shared" si="65"/>
        <v>0</v>
      </c>
      <c r="Q300" s="385">
        <f t="shared" si="65"/>
        <v>0</v>
      </c>
    </row>
    <row r="301" spans="1:21" ht="13.5" thickBot="1" x14ac:dyDescent="0.25">
      <c r="A301" s="220"/>
      <c r="B301" s="218"/>
      <c r="C301" s="218"/>
      <c r="D301" s="218"/>
      <c r="K301" s="144" t="str">
        <f>予算詳細!$L$7</f>
        <v>日本円</v>
      </c>
      <c r="L301" s="306"/>
      <c r="M301" s="145"/>
      <c r="N301" s="309"/>
      <c r="O301" s="386">
        <f t="shared" si="65"/>
        <v>220000</v>
      </c>
      <c r="P301" s="386">
        <f t="shared" si="65"/>
        <v>220000</v>
      </c>
      <c r="Q301" s="387">
        <f t="shared" si="65"/>
        <v>0</v>
      </c>
    </row>
    <row r="302" spans="1:21" x14ac:dyDescent="0.2">
      <c r="A302" s="220"/>
      <c r="B302" s="218"/>
      <c r="C302" s="218"/>
      <c r="D302" s="218"/>
      <c r="K302" s="419"/>
      <c r="L302" s="420"/>
      <c r="M302" s="421"/>
      <c r="N302" s="420"/>
      <c r="O302" s="422"/>
      <c r="P302" s="422"/>
      <c r="Q302" s="422"/>
    </row>
    <row r="303" spans="1:21" x14ac:dyDescent="0.2">
      <c r="A303" s="418"/>
      <c r="B303" s="218"/>
      <c r="C303" s="218"/>
      <c r="D303" s="218" t="s">
        <v>424</v>
      </c>
    </row>
    <row r="304" spans="1:21" s="10" customFormat="1" ht="13.5" thickBot="1" x14ac:dyDescent="0.25">
      <c r="A304" s="417" t="s">
        <v>263</v>
      </c>
      <c r="B304" s="540" t="s">
        <v>264</v>
      </c>
      <c r="C304" s="541"/>
      <c r="D304" s="542"/>
      <c r="E304" s="146" t="s">
        <v>265</v>
      </c>
      <c r="F304" s="377" t="s">
        <v>266</v>
      </c>
      <c r="G304" s="146" t="s">
        <v>267</v>
      </c>
      <c r="H304" s="146" t="s">
        <v>268</v>
      </c>
      <c r="I304" s="146" t="s">
        <v>267</v>
      </c>
      <c r="J304" s="146" t="s">
        <v>268</v>
      </c>
      <c r="K304" s="146" t="s">
        <v>267</v>
      </c>
      <c r="L304" s="146" t="s">
        <v>268</v>
      </c>
      <c r="M304" s="146" t="s">
        <v>267</v>
      </c>
      <c r="N304" s="146" t="s">
        <v>268</v>
      </c>
      <c r="O304" s="377" t="s">
        <v>273</v>
      </c>
      <c r="P304" s="377" t="s">
        <v>271</v>
      </c>
      <c r="Q304" s="377" t="s">
        <v>272</v>
      </c>
      <c r="R304" s="146" t="s">
        <v>269</v>
      </c>
      <c r="S304" s="146" t="s">
        <v>334</v>
      </c>
      <c r="T304" s="163" t="s">
        <v>333</v>
      </c>
      <c r="U304" s="163" t="s">
        <v>274</v>
      </c>
    </row>
    <row r="305" spans="1:21" ht="13.5" thickTop="1" x14ac:dyDescent="0.2">
      <c r="A305" s="166">
        <v>1</v>
      </c>
      <c r="B305" s="266"/>
      <c r="C305" s="267"/>
      <c r="D305" s="268"/>
      <c r="E305" s="166" t="s">
        <v>3</v>
      </c>
      <c r="F305" s="378">
        <v>5000</v>
      </c>
      <c r="G305" s="167">
        <v>2</v>
      </c>
      <c r="H305" s="303"/>
      <c r="I305" s="167"/>
      <c r="J305" s="303"/>
      <c r="K305" s="167"/>
      <c r="L305" s="273"/>
      <c r="M305" s="166"/>
      <c r="N305" s="273"/>
      <c r="O305" s="379">
        <f t="shared" ref="O305:O324" si="66">ROUNDDOWN(PRODUCT(F305,G305,I305,K305,M305),2)</f>
        <v>10000</v>
      </c>
      <c r="P305" s="380">
        <f t="shared" ref="P305:P324" si="67">O305-Q305</f>
        <v>10000</v>
      </c>
      <c r="Q305" s="381">
        <v>0</v>
      </c>
      <c r="R305" s="168"/>
      <c r="S305" s="166"/>
      <c r="T305" s="164" t="str">
        <f t="shared" ref="T305:T324" si="68">IF(U305&gt;49999,"3者見積必要","")</f>
        <v/>
      </c>
      <c r="U305" s="165">
        <f>IF(E305=予算詳細!$L$4,F305*予算詳細!$N$4,IF(E305=予算詳細!$L$5,F305*予算詳細!$N$5,IF(E305=予算詳細!$L$6,F305*予算詳細!$N$6,F305)))</f>
        <v>5000</v>
      </c>
    </row>
    <row r="306" spans="1:21" x14ac:dyDescent="0.2">
      <c r="A306" s="166">
        <v>2</v>
      </c>
      <c r="B306" s="266"/>
      <c r="C306" s="267"/>
      <c r="D306" s="268"/>
      <c r="E306" s="166" t="s">
        <v>3</v>
      </c>
      <c r="F306" s="378">
        <v>8000</v>
      </c>
      <c r="G306" s="167">
        <v>1</v>
      </c>
      <c r="H306" s="303"/>
      <c r="I306" s="167"/>
      <c r="J306" s="303"/>
      <c r="K306" s="167"/>
      <c r="L306" s="273"/>
      <c r="M306" s="166"/>
      <c r="N306" s="273"/>
      <c r="O306" s="379">
        <f>ROUNDDOWN(PRODUCT(F306,G306,I306,K306,M306),2)</f>
        <v>8000</v>
      </c>
      <c r="P306" s="380">
        <f t="shared" si="67"/>
        <v>8000</v>
      </c>
      <c r="Q306" s="381">
        <v>0</v>
      </c>
      <c r="R306" s="168"/>
      <c r="S306" s="166"/>
      <c r="T306" s="164" t="str">
        <f t="shared" si="68"/>
        <v/>
      </c>
      <c r="U306" s="165">
        <f>IF(E306=予算詳細!$L$4,F306*予算詳細!$N$4,IF(E306=予算詳細!$L$5,F306*予算詳細!$N$5,IF(E306=予算詳細!$L$6,F306*予算詳細!$N$6,F306)))</f>
        <v>8000</v>
      </c>
    </row>
    <row r="307" spans="1:21" x14ac:dyDescent="0.2">
      <c r="A307" s="166">
        <v>3</v>
      </c>
      <c r="B307" s="266"/>
      <c r="C307" s="267"/>
      <c r="D307" s="268"/>
      <c r="E307" s="166" t="s">
        <v>3</v>
      </c>
      <c r="F307" s="378">
        <v>23000</v>
      </c>
      <c r="G307" s="167">
        <v>3</v>
      </c>
      <c r="H307" s="303"/>
      <c r="I307" s="167"/>
      <c r="J307" s="303"/>
      <c r="K307" s="167"/>
      <c r="L307" s="273"/>
      <c r="M307" s="166"/>
      <c r="N307" s="273"/>
      <c r="O307" s="379">
        <f t="shared" si="66"/>
        <v>69000</v>
      </c>
      <c r="P307" s="380">
        <f t="shared" si="67"/>
        <v>69000</v>
      </c>
      <c r="Q307" s="381">
        <v>0</v>
      </c>
      <c r="R307" s="168"/>
      <c r="S307" s="166"/>
      <c r="T307" s="164" t="str">
        <f t="shared" si="68"/>
        <v/>
      </c>
      <c r="U307" s="165">
        <f>IF(E307=予算詳細!$L$4,F307*予算詳細!$N$4,IF(E307=予算詳細!$L$5,F307*予算詳細!$N$5,IF(E307=予算詳細!$L$6,F307*予算詳細!$N$6,F307)))</f>
        <v>23000</v>
      </c>
    </row>
    <row r="308" spans="1:21" x14ac:dyDescent="0.2">
      <c r="A308" s="166">
        <v>4</v>
      </c>
      <c r="B308" s="266"/>
      <c r="C308" s="267"/>
      <c r="D308" s="268"/>
      <c r="E308" s="166"/>
      <c r="F308" s="378"/>
      <c r="G308" s="167"/>
      <c r="H308" s="303"/>
      <c r="I308" s="167"/>
      <c r="J308" s="303"/>
      <c r="K308" s="167"/>
      <c r="L308" s="273"/>
      <c r="M308" s="166"/>
      <c r="N308" s="273"/>
      <c r="O308" s="379">
        <f t="shared" si="66"/>
        <v>0</v>
      </c>
      <c r="P308" s="380">
        <f t="shared" si="67"/>
        <v>0</v>
      </c>
      <c r="Q308" s="381">
        <v>0</v>
      </c>
      <c r="R308" s="168"/>
      <c r="S308" s="166"/>
      <c r="T308" s="164" t="str">
        <f t="shared" si="68"/>
        <v/>
      </c>
      <c r="U308" s="165">
        <f>IF(E308=予算詳細!$L$4,F308*予算詳細!$N$4,IF(E308=予算詳細!$L$5,F308*予算詳細!$N$5,IF(E308=予算詳細!$L$6,F308*予算詳細!$N$6,F308)))</f>
        <v>0</v>
      </c>
    </row>
    <row r="309" spans="1:21" x14ac:dyDescent="0.2">
      <c r="A309" s="166">
        <v>5</v>
      </c>
      <c r="B309" s="266"/>
      <c r="C309" s="267"/>
      <c r="D309" s="268"/>
      <c r="E309" s="166"/>
      <c r="F309" s="378"/>
      <c r="G309" s="167"/>
      <c r="H309" s="303"/>
      <c r="I309" s="167"/>
      <c r="J309" s="303"/>
      <c r="K309" s="167"/>
      <c r="L309" s="273"/>
      <c r="M309" s="166"/>
      <c r="N309" s="273"/>
      <c r="O309" s="379">
        <f t="shared" si="66"/>
        <v>0</v>
      </c>
      <c r="P309" s="380">
        <f t="shared" si="67"/>
        <v>0</v>
      </c>
      <c r="Q309" s="381">
        <v>0</v>
      </c>
      <c r="R309" s="168"/>
      <c r="S309" s="166"/>
      <c r="T309" s="164" t="str">
        <f t="shared" si="68"/>
        <v/>
      </c>
      <c r="U309" s="165">
        <f>IF(E309=予算詳細!$L$4,F309*予算詳細!$N$4,IF(E309=予算詳細!$L$5,F309*予算詳細!$N$5,IF(E309=予算詳細!$L$6,F309*予算詳細!$N$6,F309)))</f>
        <v>0</v>
      </c>
    </row>
    <row r="310" spans="1:21" outlineLevel="1" x14ac:dyDescent="0.2">
      <c r="A310" s="166">
        <v>6</v>
      </c>
      <c r="B310" s="266"/>
      <c r="C310" s="267"/>
      <c r="D310" s="268"/>
      <c r="E310" s="166"/>
      <c r="F310" s="378"/>
      <c r="G310" s="167"/>
      <c r="H310" s="303"/>
      <c r="I310" s="167"/>
      <c r="J310" s="303"/>
      <c r="K310" s="167"/>
      <c r="L310" s="273"/>
      <c r="M310" s="166"/>
      <c r="N310" s="273"/>
      <c r="O310" s="379">
        <f t="shared" si="66"/>
        <v>0</v>
      </c>
      <c r="P310" s="380">
        <f t="shared" si="67"/>
        <v>0</v>
      </c>
      <c r="Q310" s="381">
        <v>0</v>
      </c>
      <c r="R310" s="168"/>
      <c r="S310" s="166"/>
      <c r="T310" s="164" t="str">
        <f t="shared" si="68"/>
        <v/>
      </c>
      <c r="U310" s="165">
        <f>IF(E310=予算詳細!$L$4,F310*予算詳細!$N$4,IF(E310=予算詳細!$L$5,F310*予算詳細!$N$5,IF(E310=予算詳細!$L$6,F310*予算詳細!$N$6,F310)))</f>
        <v>0</v>
      </c>
    </row>
    <row r="311" spans="1:21" outlineLevel="1" x14ac:dyDescent="0.2">
      <c r="A311" s="166">
        <v>7</v>
      </c>
      <c r="B311" s="266"/>
      <c r="C311" s="267"/>
      <c r="D311" s="268"/>
      <c r="E311" s="166"/>
      <c r="F311" s="378"/>
      <c r="G311" s="167"/>
      <c r="H311" s="303"/>
      <c r="I311" s="167"/>
      <c r="J311" s="303"/>
      <c r="K311" s="167"/>
      <c r="L311" s="273"/>
      <c r="M311" s="166"/>
      <c r="N311" s="273"/>
      <c r="O311" s="379">
        <f t="shared" si="66"/>
        <v>0</v>
      </c>
      <c r="P311" s="380">
        <f t="shared" si="67"/>
        <v>0</v>
      </c>
      <c r="Q311" s="381">
        <v>0</v>
      </c>
      <c r="R311" s="168"/>
      <c r="S311" s="166"/>
      <c r="T311" s="164" t="str">
        <f t="shared" si="68"/>
        <v/>
      </c>
      <c r="U311" s="165">
        <f>IF(E311=予算詳細!$L$4,F311*予算詳細!$N$4,IF(E311=予算詳細!$L$5,F311*予算詳細!$N$5,IF(E311=予算詳細!$L$6,F311*予算詳細!$N$6,F311)))</f>
        <v>0</v>
      </c>
    </row>
    <row r="312" spans="1:21" outlineLevel="1" x14ac:dyDescent="0.2">
      <c r="A312" s="166">
        <v>8</v>
      </c>
      <c r="B312" s="266"/>
      <c r="C312" s="267"/>
      <c r="D312" s="268"/>
      <c r="E312" s="166"/>
      <c r="F312" s="378"/>
      <c r="G312" s="167"/>
      <c r="H312" s="303"/>
      <c r="I312" s="167"/>
      <c r="J312" s="303"/>
      <c r="K312" s="167"/>
      <c r="L312" s="273"/>
      <c r="M312" s="166"/>
      <c r="N312" s="273"/>
      <c r="O312" s="379">
        <f t="shared" si="66"/>
        <v>0</v>
      </c>
      <c r="P312" s="380">
        <f t="shared" si="67"/>
        <v>0</v>
      </c>
      <c r="Q312" s="381">
        <v>0</v>
      </c>
      <c r="R312" s="168"/>
      <c r="S312" s="166"/>
      <c r="T312" s="164" t="str">
        <f t="shared" si="68"/>
        <v/>
      </c>
      <c r="U312" s="165">
        <f>IF(E312=予算詳細!$L$4,F312*予算詳細!$N$4,IF(E312=予算詳細!$L$5,F312*予算詳細!$N$5,IF(E312=予算詳細!$L$6,F312*予算詳細!$N$6,F312)))</f>
        <v>0</v>
      </c>
    </row>
    <row r="313" spans="1:21" outlineLevel="1" x14ac:dyDescent="0.2">
      <c r="A313" s="166">
        <v>9</v>
      </c>
      <c r="B313" s="266"/>
      <c r="C313" s="267"/>
      <c r="D313" s="268"/>
      <c r="E313" s="166"/>
      <c r="F313" s="378"/>
      <c r="G313" s="167"/>
      <c r="H313" s="303"/>
      <c r="I313" s="167"/>
      <c r="J313" s="303"/>
      <c r="K313" s="167"/>
      <c r="L313" s="273"/>
      <c r="M313" s="166"/>
      <c r="N313" s="273"/>
      <c r="O313" s="379">
        <f t="shared" si="66"/>
        <v>0</v>
      </c>
      <c r="P313" s="380">
        <f t="shared" si="67"/>
        <v>0</v>
      </c>
      <c r="Q313" s="381">
        <v>0</v>
      </c>
      <c r="R313" s="168"/>
      <c r="S313" s="166"/>
      <c r="T313" s="164" t="str">
        <f t="shared" si="68"/>
        <v/>
      </c>
      <c r="U313" s="165">
        <f>IF(E313=予算詳細!$L$4,F313*予算詳細!$N$4,IF(E313=予算詳細!$L$5,F313*予算詳細!$N$5,IF(E313=予算詳細!$L$6,F313*予算詳細!$N$6,F313)))</f>
        <v>0</v>
      </c>
    </row>
    <row r="314" spans="1:21" outlineLevel="1" x14ac:dyDescent="0.2">
      <c r="A314" s="166">
        <v>10</v>
      </c>
      <c r="B314" s="266"/>
      <c r="C314" s="267"/>
      <c r="D314" s="268"/>
      <c r="E314" s="166"/>
      <c r="F314" s="378"/>
      <c r="G314" s="167"/>
      <c r="H314" s="303"/>
      <c r="I314" s="167"/>
      <c r="J314" s="303"/>
      <c r="K314" s="167"/>
      <c r="L314" s="273"/>
      <c r="M314" s="166"/>
      <c r="N314" s="273"/>
      <c r="O314" s="379">
        <f t="shared" si="66"/>
        <v>0</v>
      </c>
      <c r="P314" s="380">
        <f t="shared" si="67"/>
        <v>0</v>
      </c>
      <c r="Q314" s="381">
        <v>0</v>
      </c>
      <c r="R314" s="168"/>
      <c r="S314" s="166"/>
      <c r="T314" s="164" t="str">
        <f t="shared" si="68"/>
        <v/>
      </c>
      <c r="U314" s="165">
        <f>IF(E314=予算詳細!$L$4,F314*予算詳細!$N$4,IF(E314=予算詳細!$L$5,F314*予算詳細!$N$5,IF(E314=予算詳細!$L$6,F314*予算詳細!$N$6,F314)))</f>
        <v>0</v>
      </c>
    </row>
    <row r="315" spans="1:21" outlineLevel="1" x14ac:dyDescent="0.2">
      <c r="A315" s="166">
        <v>11</v>
      </c>
      <c r="B315" s="266"/>
      <c r="C315" s="267"/>
      <c r="D315" s="268"/>
      <c r="E315" s="166"/>
      <c r="F315" s="378"/>
      <c r="G315" s="167"/>
      <c r="H315" s="303"/>
      <c r="I315" s="167"/>
      <c r="J315" s="303"/>
      <c r="K315" s="167"/>
      <c r="L315" s="273"/>
      <c r="M315" s="166"/>
      <c r="N315" s="273"/>
      <c r="O315" s="379">
        <f t="shared" si="66"/>
        <v>0</v>
      </c>
      <c r="P315" s="380">
        <f t="shared" si="67"/>
        <v>0</v>
      </c>
      <c r="Q315" s="381">
        <v>0</v>
      </c>
      <c r="R315" s="168"/>
      <c r="S315" s="166"/>
      <c r="T315" s="164" t="str">
        <f t="shared" si="68"/>
        <v/>
      </c>
      <c r="U315" s="165">
        <f>IF(E315=予算詳細!$L$4,F315*予算詳細!$N$4,IF(E315=予算詳細!$L$5,F315*予算詳細!$N$5,IF(E315=予算詳細!$L$6,F315*予算詳細!$N$6,F315)))</f>
        <v>0</v>
      </c>
    </row>
    <row r="316" spans="1:21" outlineLevel="1" x14ac:dyDescent="0.2">
      <c r="A316" s="166">
        <v>12</v>
      </c>
      <c r="B316" s="266"/>
      <c r="C316" s="267"/>
      <c r="D316" s="268"/>
      <c r="E316" s="166"/>
      <c r="F316" s="378"/>
      <c r="G316" s="167"/>
      <c r="H316" s="303"/>
      <c r="I316" s="167"/>
      <c r="J316" s="303"/>
      <c r="K316" s="167"/>
      <c r="L316" s="273"/>
      <c r="M316" s="166"/>
      <c r="N316" s="273"/>
      <c r="O316" s="379">
        <f t="shared" si="66"/>
        <v>0</v>
      </c>
      <c r="P316" s="380">
        <f t="shared" si="67"/>
        <v>0</v>
      </c>
      <c r="Q316" s="381">
        <v>0</v>
      </c>
      <c r="R316" s="168"/>
      <c r="S316" s="166"/>
      <c r="T316" s="164" t="str">
        <f t="shared" si="68"/>
        <v/>
      </c>
      <c r="U316" s="165">
        <f>IF(E316=予算詳細!$L$4,F316*予算詳細!$N$4,IF(E316=予算詳細!$L$5,F316*予算詳細!$N$5,IF(E316=予算詳細!$L$6,F316*予算詳細!$N$6,F316)))</f>
        <v>0</v>
      </c>
    </row>
    <row r="317" spans="1:21" outlineLevel="1" x14ac:dyDescent="0.2">
      <c r="A317" s="166">
        <v>13</v>
      </c>
      <c r="B317" s="266"/>
      <c r="C317" s="267"/>
      <c r="D317" s="268"/>
      <c r="E317" s="166"/>
      <c r="F317" s="378"/>
      <c r="G317" s="167"/>
      <c r="H317" s="303"/>
      <c r="I317" s="167"/>
      <c r="J317" s="303"/>
      <c r="K317" s="167"/>
      <c r="L317" s="273"/>
      <c r="M317" s="166"/>
      <c r="N317" s="273"/>
      <c r="O317" s="379">
        <f t="shared" si="66"/>
        <v>0</v>
      </c>
      <c r="P317" s="380">
        <f t="shared" si="67"/>
        <v>0</v>
      </c>
      <c r="Q317" s="381">
        <v>0</v>
      </c>
      <c r="R317" s="168"/>
      <c r="S317" s="166"/>
      <c r="T317" s="164" t="str">
        <f t="shared" si="68"/>
        <v/>
      </c>
      <c r="U317" s="165">
        <f>IF(E317=予算詳細!$L$4,F317*予算詳細!$N$4,IF(E317=予算詳細!$L$5,F317*予算詳細!$N$5,IF(E317=予算詳細!$L$6,F317*予算詳細!$N$6,F317)))</f>
        <v>0</v>
      </c>
    </row>
    <row r="318" spans="1:21" outlineLevel="1" x14ac:dyDescent="0.2">
      <c r="A318" s="166">
        <v>14</v>
      </c>
      <c r="B318" s="266"/>
      <c r="C318" s="267"/>
      <c r="D318" s="268"/>
      <c r="E318" s="166"/>
      <c r="F318" s="378"/>
      <c r="G318" s="167"/>
      <c r="H318" s="303"/>
      <c r="I318" s="167"/>
      <c r="J318" s="303"/>
      <c r="K318" s="167"/>
      <c r="L318" s="273"/>
      <c r="M318" s="166"/>
      <c r="N318" s="273"/>
      <c r="O318" s="379">
        <f t="shared" si="66"/>
        <v>0</v>
      </c>
      <c r="P318" s="380">
        <f t="shared" si="67"/>
        <v>0</v>
      </c>
      <c r="Q318" s="381">
        <v>0</v>
      </c>
      <c r="R318" s="168"/>
      <c r="S318" s="166"/>
      <c r="T318" s="164" t="str">
        <f t="shared" si="68"/>
        <v/>
      </c>
      <c r="U318" s="165">
        <f>IF(E318=予算詳細!$L$4,F318*予算詳細!$N$4,IF(E318=予算詳細!$L$5,F318*予算詳細!$N$5,IF(E318=予算詳細!$L$6,F318*予算詳細!$N$6,F318)))</f>
        <v>0</v>
      </c>
    </row>
    <row r="319" spans="1:21" outlineLevel="1" x14ac:dyDescent="0.2">
      <c r="A319" s="166">
        <v>15</v>
      </c>
      <c r="B319" s="266"/>
      <c r="C319" s="267"/>
      <c r="D319" s="268"/>
      <c r="E319" s="166"/>
      <c r="F319" s="378"/>
      <c r="G319" s="167"/>
      <c r="H319" s="303"/>
      <c r="I319" s="167"/>
      <c r="J319" s="303"/>
      <c r="K319" s="167"/>
      <c r="L319" s="273"/>
      <c r="M319" s="166"/>
      <c r="N319" s="273"/>
      <c r="O319" s="379">
        <f t="shared" si="66"/>
        <v>0</v>
      </c>
      <c r="P319" s="380">
        <f t="shared" si="67"/>
        <v>0</v>
      </c>
      <c r="Q319" s="381">
        <v>0</v>
      </c>
      <c r="R319" s="168"/>
      <c r="S319" s="166"/>
      <c r="T319" s="164" t="str">
        <f t="shared" si="68"/>
        <v/>
      </c>
      <c r="U319" s="165">
        <f>IF(E319=予算詳細!$L$4,F319*予算詳細!$N$4,IF(E319=予算詳細!$L$5,F319*予算詳細!$N$5,IF(E319=予算詳細!$L$6,F319*予算詳細!$N$6,F319)))</f>
        <v>0</v>
      </c>
    </row>
    <row r="320" spans="1:21" outlineLevel="1" x14ac:dyDescent="0.2">
      <c r="A320" s="166">
        <v>16</v>
      </c>
      <c r="B320" s="266"/>
      <c r="C320" s="267"/>
      <c r="D320" s="268"/>
      <c r="E320" s="166"/>
      <c r="F320" s="378"/>
      <c r="G320" s="167"/>
      <c r="H320" s="303"/>
      <c r="I320" s="167"/>
      <c r="J320" s="303"/>
      <c r="K320" s="167"/>
      <c r="L320" s="273"/>
      <c r="M320" s="166"/>
      <c r="N320" s="273"/>
      <c r="O320" s="379">
        <f t="shared" si="66"/>
        <v>0</v>
      </c>
      <c r="P320" s="380">
        <f t="shared" si="67"/>
        <v>0</v>
      </c>
      <c r="Q320" s="381">
        <v>0</v>
      </c>
      <c r="R320" s="168"/>
      <c r="S320" s="166"/>
      <c r="T320" s="164" t="str">
        <f t="shared" si="68"/>
        <v/>
      </c>
      <c r="U320" s="165">
        <f>IF(E320=予算詳細!$L$4,F320*予算詳細!$N$4,IF(E320=予算詳細!$L$5,F320*予算詳細!$N$5,IF(E320=予算詳細!$L$6,F320*予算詳細!$N$6,F320)))</f>
        <v>0</v>
      </c>
    </row>
    <row r="321" spans="1:21" outlineLevel="1" x14ac:dyDescent="0.2">
      <c r="A321" s="166">
        <v>17</v>
      </c>
      <c r="B321" s="266"/>
      <c r="C321" s="267"/>
      <c r="D321" s="268"/>
      <c r="E321" s="166"/>
      <c r="F321" s="378"/>
      <c r="G321" s="167"/>
      <c r="H321" s="303"/>
      <c r="I321" s="167"/>
      <c r="J321" s="303"/>
      <c r="K321" s="167"/>
      <c r="L321" s="273"/>
      <c r="M321" s="166"/>
      <c r="N321" s="273"/>
      <c r="O321" s="379">
        <f t="shared" si="66"/>
        <v>0</v>
      </c>
      <c r="P321" s="380">
        <f t="shared" si="67"/>
        <v>0</v>
      </c>
      <c r="Q321" s="381">
        <v>0</v>
      </c>
      <c r="R321" s="168"/>
      <c r="S321" s="166"/>
      <c r="T321" s="164" t="str">
        <f t="shared" si="68"/>
        <v/>
      </c>
      <c r="U321" s="165">
        <f>IF(E321=予算詳細!$L$4,F321*予算詳細!$N$4,IF(E321=予算詳細!$L$5,F321*予算詳細!$N$5,IF(E321=予算詳細!$L$6,F321*予算詳細!$N$6,F321)))</f>
        <v>0</v>
      </c>
    </row>
    <row r="322" spans="1:21" outlineLevel="1" x14ac:dyDescent="0.2">
      <c r="A322" s="166">
        <v>18</v>
      </c>
      <c r="B322" s="266"/>
      <c r="C322" s="267"/>
      <c r="D322" s="268"/>
      <c r="E322" s="166"/>
      <c r="F322" s="378"/>
      <c r="G322" s="167"/>
      <c r="H322" s="303"/>
      <c r="I322" s="167"/>
      <c r="J322" s="303"/>
      <c r="K322" s="167"/>
      <c r="L322" s="273"/>
      <c r="M322" s="166"/>
      <c r="N322" s="273"/>
      <c r="O322" s="379">
        <f t="shared" si="66"/>
        <v>0</v>
      </c>
      <c r="P322" s="380">
        <f t="shared" si="67"/>
        <v>0</v>
      </c>
      <c r="Q322" s="381">
        <v>0</v>
      </c>
      <c r="R322" s="168"/>
      <c r="S322" s="166"/>
      <c r="T322" s="164" t="str">
        <f t="shared" si="68"/>
        <v/>
      </c>
      <c r="U322" s="165">
        <f>IF(E322=予算詳細!$L$4,F322*予算詳細!$N$4,IF(E322=予算詳細!$L$5,F322*予算詳細!$N$5,IF(E322=予算詳細!$L$6,F322*予算詳細!$N$6,F322)))</f>
        <v>0</v>
      </c>
    </row>
    <row r="323" spans="1:21" outlineLevel="1" x14ac:dyDescent="0.2">
      <c r="A323" s="166">
        <v>19</v>
      </c>
      <c r="B323" s="266"/>
      <c r="C323" s="267"/>
      <c r="D323" s="268"/>
      <c r="E323" s="166"/>
      <c r="F323" s="378"/>
      <c r="G323" s="167"/>
      <c r="H323" s="303"/>
      <c r="I323" s="167"/>
      <c r="J323" s="303"/>
      <c r="K323" s="167"/>
      <c r="L323" s="273"/>
      <c r="M323" s="166"/>
      <c r="N323" s="273"/>
      <c r="O323" s="379">
        <f t="shared" si="66"/>
        <v>0</v>
      </c>
      <c r="P323" s="380">
        <f t="shared" si="67"/>
        <v>0</v>
      </c>
      <c r="Q323" s="381">
        <v>0</v>
      </c>
      <c r="R323" s="168"/>
      <c r="S323" s="166"/>
      <c r="T323" s="164" t="str">
        <f t="shared" si="68"/>
        <v/>
      </c>
      <c r="U323" s="165">
        <f>IF(E323=予算詳細!$L$4,F323*予算詳細!$N$4,IF(E323=予算詳細!$L$5,F323*予算詳細!$N$5,IF(E323=予算詳細!$L$6,F323*予算詳細!$N$6,F323)))</f>
        <v>0</v>
      </c>
    </row>
    <row r="324" spans="1:21" ht="13.5" outlineLevel="1" thickBot="1" x14ac:dyDescent="0.25">
      <c r="A324" s="415">
        <v>20</v>
      </c>
      <c r="B324" s="266"/>
      <c r="C324" s="267"/>
      <c r="D324" s="268"/>
      <c r="E324" s="166"/>
      <c r="F324" s="378"/>
      <c r="G324" s="167"/>
      <c r="H324" s="303"/>
      <c r="I324" s="167"/>
      <c r="J324" s="303"/>
      <c r="K324" s="167"/>
      <c r="L324" s="273"/>
      <c r="M324" s="166"/>
      <c r="N324" s="273"/>
      <c r="O324" s="379">
        <f t="shared" si="66"/>
        <v>0</v>
      </c>
      <c r="P324" s="380">
        <f t="shared" si="67"/>
        <v>0</v>
      </c>
      <c r="Q324" s="381">
        <v>0</v>
      </c>
      <c r="R324" s="168"/>
      <c r="S324" s="166"/>
      <c r="T324" s="164" t="str">
        <f t="shared" si="68"/>
        <v/>
      </c>
      <c r="U324" s="165">
        <f>IF(E324=予算詳細!$L$4,F324*予算詳細!$N$4,IF(E324=予算詳細!$L$5,F324*予算詳細!$N$5,IF(E324=予算詳細!$L$6,F324*予算詳細!$N$6,F324)))</f>
        <v>0</v>
      </c>
    </row>
    <row r="325" spans="1:21" x14ac:dyDescent="0.2">
      <c r="A325" s="416"/>
      <c r="B325" s="218"/>
      <c r="C325" s="218"/>
      <c r="D325" s="218"/>
      <c r="K325" s="140" t="str">
        <f>予算詳細!$L$4</f>
        <v>USD</v>
      </c>
      <c r="L325" s="304"/>
      <c r="M325" s="141"/>
      <c r="N325" s="307"/>
      <c r="O325" s="382">
        <f>SUMIF($E$305:$E$324,$K325,O$305:O$324)</f>
        <v>0</v>
      </c>
      <c r="P325" s="382">
        <f t="shared" ref="P325:Q325" si="69">SUMIF($E$305:$E$324,$K325,P$305:P$324)</f>
        <v>0</v>
      </c>
      <c r="Q325" s="383">
        <f t="shared" si="69"/>
        <v>0</v>
      </c>
    </row>
    <row r="326" spans="1:21" x14ac:dyDescent="0.2">
      <c r="A326" s="220"/>
      <c r="B326" s="218"/>
      <c r="C326" s="218"/>
      <c r="D326" s="218"/>
      <c r="K326" s="142" t="str">
        <f>予算詳細!$L$5</f>
        <v>MMK</v>
      </c>
      <c r="L326" s="305"/>
      <c r="M326" s="143"/>
      <c r="N326" s="308"/>
      <c r="O326" s="384">
        <f t="shared" ref="O326:Q328" si="70">SUMIF($E$305:$E$324,$K326,O$305:O$324)</f>
        <v>0</v>
      </c>
      <c r="P326" s="384">
        <f t="shared" si="70"/>
        <v>0</v>
      </c>
      <c r="Q326" s="385">
        <f t="shared" si="70"/>
        <v>0</v>
      </c>
    </row>
    <row r="327" spans="1:21" x14ac:dyDescent="0.2">
      <c r="A327" s="220"/>
      <c r="B327" s="218"/>
      <c r="C327" s="218"/>
      <c r="D327" s="218"/>
      <c r="K327" s="142" t="str">
        <f>予算詳細!$L$6</f>
        <v>THB</v>
      </c>
      <c r="L327" s="305"/>
      <c r="M327" s="143"/>
      <c r="N327" s="308"/>
      <c r="O327" s="384">
        <f t="shared" si="70"/>
        <v>0</v>
      </c>
      <c r="P327" s="384">
        <f t="shared" si="70"/>
        <v>0</v>
      </c>
      <c r="Q327" s="385">
        <f t="shared" si="70"/>
        <v>0</v>
      </c>
    </row>
    <row r="328" spans="1:21" ht="13.5" thickBot="1" x14ac:dyDescent="0.25">
      <c r="A328" s="220"/>
      <c r="B328" s="218"/>
      <c r="C328" s="218"/>
      <c r="D328" s="218"/>
      <c r="K328" s="144" t="str">
        <f>予算詳細!$L$7</f>
        <v>日本円</v>
      </c>
      <c r="L328" s="306"/>
      <c r="M328" s="145"/>
      <c r="N328" s="309"/>
      <c r="O328" s="386">
        <f t="shared" si="70"/>
        <v>87000</v>
      </c>
      <c r="P328" s="386">
        <f t="shared" si="70"/>
        <v>87000</v>
      </c>
      <c r="Q328" s="387">
        <f t="shared" si="70"/>
        <v>0</v>
      </c>
    </row>
    <row r="329" spans="1:21" x14ac:dyDescent="0.2">
      <c r="B329" s="218"/>
      <c r="C329" s="218"/>
      <c r="D329" s="218"/>
      <c r="K329" s="419"/>
      <c r="L329" s="420"/>
      <c r="M329" s="421"/>
      <c r="N329" s="420"/>
      <c r="O329" s="422"/>
      <c r="P329" s="422"/>
      <c r="Q329" s="422"/>
    </row>
    <row r="330" spans="1:21" x14ac:dyDescent="0.2">
      <c r="B330" s="218" t="s">
        <v>321</v>
      </c>
      <c r="C330" s="218"/>
      <c r="D330" s="218"/>
    </row>
    <row r="331" spans="1:21" s="10" customFormat="1" ht="13.5" thickBot="1" x14ac:dyDescent="0.25">
      <c r="A331" s="146" t="s">
        <v>263</v>
      </c>
      <c r="B331" s="540" t="s">
        <v>264</v>
      </c>
      <c r="C331" s="541"/>
      <c r="D331" s="542"/>
      <c r="E331" s="146" t="s">
        <v>265</v>
      </c>
      <c r="F331" s="377" t="s">
        <v>266</v>
      </c>
      <c r="G331" s="146" t="s">
        <v>267</v>
      </c>
      <c r="H331" s="146" t="s">
        <v>268</v>
      </c>
      <c r="I331" s="146" t="s">
        <v>267</v>
      </c>
      <c r="J331" s="146" t="s">
        <v>268</v>
      </c>
      <c r="K331" s="146" t="s">
        <v>267</v>
      </c>
      <c r="L331" s="146" t="s">
        <v>268</v>
      </c>
      <c r="M331" s="146" t="s">
        <v>267</v>
      </c>
      <c r="N331" s="146" t="s">
        <v>268</v>
      </c>
      <c r="O331" s="377" t="s">
        <v>273</v>
      </c>
      <c r="P331" s="377" t="s">
        <v>271</v>
      </c>
      <c r="Q331" s="377" t="s">
        <v>272</v>
      </c>
      <c r="R331" s="146" t="s">
        <v>269</v>
      </c>
      <c r="S331" s="146" t="s">
        <v>334</v>
      </c>
      <c r="T331" s="163" t="s">
        <v>333</v>
      </c>
      <c r="U331" s="163" t="s">
        <v>274</v>
      </c>
    </row>
    <row r="332" spans="1:21" ht="13.5" thickTop="1" x14ac:dyDescent="0.2">
      <c r="A332" s="166">
        <v>1</v>
      </c>
      <c r="B332" s="266"/>
      <c r="C332" s="267"/>
      <c r="D332" s="268"/>
      <c r="E332" s="166" t="s">
        <v>154</v>
      </c>
      <c r="F332" s="378">
        <v>5000</v>
      </c>
      <c r="G332" s="167">
        <v>12</v>
      </c>
      <c r="H332" s="303"/>
      <c r="I332" s="167"/>
      <c r="J332" s="303"/>
      <c r="K332" s="167"/>
      <c r="L332" s="273"/>
      <c r="M332" s="166"/>
      <c r="N332" s="273"/>
      <c r="O332" s="379">
        <f>ROUNDDOWN(PRODUCT(F332,G332,I332,K332,M332),2)</f>
        <v>60000</v>
      </c>
      <c r="P332" s="380">
        <f>O332-Q332</f>
        <v>60000</v>
      </c>
      <c r="Q332" s="381">
        <v>0</v>
      </c>
      <c r="R332" s="168"/>
      <c r="S332" s="166"/>
      <c r="T332" s="164" t="str">
        <f t="shared" ref="T332:T334" si="71">IF(U332&gt;49999,"3者見積必要","")</f>
        <v/>
      </c>
      <c r="U332" s="165">
        <f>IF(E332=予算詳細!$L$4,F332*予算詳細!$N$4,IF(E332=予算詳細!$L$5,F332*予算詳細!$N$5,IF(E332=予算詳細!$L$6,F332*予算詳細!$N$6,F332)))</f>
        <v>400</v>
      </c>
    </row>
    <row r="333" spans="1:21" x14ac:dyDescent="0.2">
      <c r="A333" s="166">
        <v>2</v>
      </c>
      <c r="B333" s="266"/>
      <c r="C333" s="267"/>
      <c r="D333" s="268"/>
      <c r="E333" s="166"/>
      <c r="F333" s="378"/>
      <c r="G333" s="167"/>
      <c r="H333" s="303"/>
      <c r="I333" s="167"/>
      <c r="J333" s="303"/>
      <c r="K333" s="167"/>
      <c r="L333" s="273"/>
      <c r="M333" s="166"/>
      <c r="N333" s="273"/>
      <c r="O333" s="379">
        <f t="shared" ref="O333:O334" si="72">ROUNDDOWN(PRODUCT(F333,G333,I333,K333,M333),2)</f>
        <v>0</v>
      </c>
      <c r="P333" s="380">
        <f>O333-Q333</f>
        <v>0</v>
      </c>
      <c r="Q333" s="381">
        <v>0</v>
      </c>
      <c r="R333" s="168"/>
      <c r="S333" s="166"/>
      <c r="T333" s="164" t="str">
        <f t="shared" si="71"/>
        <v/>
      </c>
      <c r="U333" s="165">
        <f>IF(E333=予算詳細!$L$4,F333*予算詳細!$N$4,IF(E333=予算詳細!$L$5,F333*予算詳細!$N$5,IF(E333=予算詳細!$L$6,F333*予算詳細!$N$6,F333)))</f>
        <v>0</v>
      </c>
    </row>
    <row r="334" spans="1:21" ht="13.5" thickBot="1" x14ac:dyDescent="0.25">
      <c r="A334" s="166">
        <v>3</v>
      </c>
      <c r="B334" s="266"/>
      <c r="C334" s="267"/>
      <c r="D334" s="268"/>
      <c r="E334" s="166"/>
      <c r="F334" s="378"/>
      <c r="G334" s="167"/>
      <c r="H334" s="303"/>
      <c r="I334" s="167"/>
      <c r="J334" s="303"/>
      <c r="K334" s="167"/>
      <c r="L334" s="273"/>
      <c r="M334" s="166"/>
      <c r="N334" s="273"/>
      <c r="O334" s="379">
        <f t="shared" si="72"/>
        <v>0</v>
      </c>
      <c r="P334" s="380">
        <f>O334-Q334</f>
        <v>0</v>
      </c>
      <c r="Q334" s="381">
        <v>0</v>
      </c>
      <c r="R334" s="168"/>
      <c r="S334" s="166"/>
      <c r="T334" s="164" t="str">
        <f t="shared" si="71"/>
        <v/>
      </c>
      <c r="U334" s="165">
        <f>IF(E334=予算詳細!$L$4,F334*予算詳細!$N$4,IF(E334=予算詳細!$L$5,F334*予算詳細!$N$5,IF(E334=予算詳細!$L$6,F334*予算詳細!$N$6,F334)))</f>
        <v>0</v>
      </c>
    </row>
    <row r="335" spans="1:21" x14ac:dyDescent="0.2">
      <c r="B335" s="218"/>
      <c r="C335" s="218"/>
      <c r="D335" s="218"/>
      <c r="K335" s="140" t="str">
        <f>予算詳細!$L$4</f>
        <v>USD</v>
      </c>
      <c r="L335" s="304"/>
      <c r="M335" s="141"/>
      <c r="N335" s="307"/>
      <c r="O335" s="382">
        <f>SUMIF($E$332:$E$334,$K335,O$332:O$334)</f>
        <v>0</v>
      </c>
      <c r="P335" s="382">
        <f t="shared" ref="P335:Q335" si="73">SUMIF($E$332:$E$334,$K335,P$332:P$334)</f>
        <v>0</v>
      </c>
      <c r="Q335" s="383">
        <f t="shared" si="73"/>
        <v>0</v>
      </c>
    </row>
    <row r="336" spans="1:21" x14ac:dyDescent="0.2">
      <c r="B336" s="218"/>
      <c r="C336" s="218"/>
      <c r="D336" s="218"/>
      <c r="K336" s="142" t="str">
        <f>予算詳細!$L$5</f>
        <v>MMK</v>
      </c>
      <c r="L336" s="305"/>
      <c r="M336" s="143"/>
      <c r="N336" s="308"/>
      <c r="O336" s="384">
        <f t="shared" ref="O336:Q338" si="74">SUMIF($E$332:$E$334,$K336,O$332:O$334)</f>
        <v>60000</v>
      </c>
      <c r="P336" s="384">
        <f t="shared" si="74"/>
        <v>60000</v>
      </c>
      <c r="Q336" s="385">
        <f t="shared" si="74"/>
        <v>0</v>
      </c>
    </row>
    <row r="337" spans="1:21" x14ac:dyDescent="0.2">
      <c r="B337" s="218"/>
      <c r="C337" s="218"/>
      <c r="D337" s="218"/>
      <c r="K337" s="142" t="str">
        <f>予算詳細!$L$6</f>
        <v>THB</v>
      </c>
      <c r="L337" s="305"/>
      <c r="M337" s="143"/>
      <c r="N337" s="308"/>
      <c r="O337" s="384">
        <f t="shared" si="74"/>
        <v>0</v>
      </c>
      <c r="P337" s="384">
        <f t="shared" si="74"/>
        <v>0</v>
      </c>
      <c r="Q337" s="385">
        <f t="shared" si="74"/>
        <v>0</v>
      </c>
    </row>
    <row r="338" spans="1:21" ht="13.5" thickBot="1" x14ac:dyDescent="0.25">
      <c r="B338" s="218"/>
      <c r="C338" s="218"/>
      <c r="D338" s="218"/>
      <c r="K338" s="144" t="str">
        <f>予算詳細!$L$7</f>
        <v>日本円</v>
      </c>
      <c r="L338" s="306"/>
      <c r="M338" s="145"/>
      <c r="N338" s="309"/>
      <c r="O338" s="386">
        <f t="shared" si="74"/>
        <v>0</v>
      </c>
      <c r="P338" s="386">
        <f t="shared" si="74"/>
        <v>0</v>
      </c>
      <c r="Q338" s="387">
        <f t="shared" si="74"/>
        <v>0</v>
      </c>
    </row>
    <row r="339" spans="1:21" x14ac:dyDescent="0.2">
      <c r="B339" s="218"/>
      <c r="C339" s="218"/>
      <c r="D339" s="218"/>
      <c r="K339" s="419"/>
      <c r="L339" s="420"/>
      <c r="M339" s="421"/>
      <c r="N339" s="420"/>
      <c r="O339" s="422"/>
      <c r="P339" s="422"/>
      <c r="Q339" s="422"/>
    </row>
    <row r="340" spans="1:21" x14ac:dyDescent="0.2">
      <c r="B340" s="218" t="s">
        <v>320</v>
      </c>
      <c r="C340" s="218"/>
      <c r="D340" s="218"/>
    </row>
    <row r="341" spans="1:21" s="10" customFormat="1" ht="13.5" thickBot="1" x14ac:dyDescent="0.25">
      <c r="A341" s="146" t="s">
        <v>263</v>
      </c>
      <c r="B341" s="540" t="s">
        <v>264</v>
      </c>
      <c r="C341" s="541"/>
      <c r="D341" s="542"/>
      <c r="E341" s="146" t="s">
        <v>265</v>
      </c>
      <c r="F341" s="377" t="s">
        <v>266</v>
      </c>
      <c r="G341" s="146" t="s">
        <v>267</v>
      </c>
      <c r="H341" s="146" t="s">
        <v>268</v>
      </c>
      <c r="I341" s="146" t="s">
        <v>267</v>
      </c>
      <c r="J341" s="146" t="s">
        <v>268</v>
      </c>
      <c r="K341" s="146" t="s">
        <v>267</v>
      </c>
      <c r="L341" s="146" t="s">
        <v>268</v>
      </c>
      <c r="M341" s="146" t="s">
        <v>267</v>
      </c>
      <c r="N341" s="146" t="s">
        <v>268</v>
      </c>
      <c r="O341" s="377" t="s">
        <v>273</v>
      </c>
      <c r="P341" s="377" t="s">
        <v>271</v>
      </c>
      <c r="Q341" s="377" t="s">
        <v>272</v>
      </c>
      <c r="R341" s="146" t="s">
        <v>269</v>
      </c>
      <c r="S341" s="146" t="s">
        <v>334</v>
      </c>
      <c r="T341" s="163" t="s">
        <v>333</v>
      </c>
      <c r="U341" s="163" t="s">
        <v>274</v>
      </c>
    </row>
    <row r="342" spans="1:21" ht="13.5" thickTop="1" x14ac:dyDescent="0.2">
      <c r="A342" s="166"/>
      <c r="B342" s="266"/>
      <c r="C342" s="267"/>
      <c r="D342" s="268"/>
      <c r="E342" s="166" t="s">
        <v>6</v>
      </c>
      <c r="F342" s="378">
        <v>500</v>
      </c>
      <c r="G342" s="167">
        <v>12</v>
      </c>
      <c r="H342" s="303"/>
      <c r="I342" s="167"/>
      <c r="J342" s="303"/>
      <c r="K342" s="167"/>
      <c r="L342" s="273"/>
      <c r="M342" s="166"/>
      <c r="N342" s="273"/>
      <c r="O342" s="379">
        <f>ROUNDDOWN(PRODUCT(F342,G342,I342,K342,M342),2)</f>
        <v>6000</v>
      </c>
      <c r="P342" s="380">
        <f>O342-Q342</f>
        <v>6000</v>
      </c>
      <c r="Q342" s="381">
        <v>0</v>
      </c>
      <c r="R342" s="168"/>
      <c r="S342" s="166"/>
      <c r="T342" s="164" t="str">
        <f t="shared" ref="T342:T346" si="75">IF(U342&gt;49999,"3者見積必要","")</f>
        <v>3者見積必要</v>
      </c>
      <c r="U342" s="165">
        <f>IF(E342=予算詳細!$L$4,F342*予算詳細!$N$4,IF(E342=予算詳細!$L$5,F342*予算詳細!$N$5,IF(E342=予算詳細!$L$6,F342*予算詳細!$N$6,F342)))</f>
        <v>55000</v>
      </c>
    </row>
    <row r="343" spans="1:21" x14ac:dyDescent="0.2">
      <c r="A343" s="166"/>
      <c r="B343" s="266"/>
      <c r="C343" s="267"/>
      <c r="D343" s="268"/>
      <c r="E343" s="166"/>
      <c r="F343" s="378"/>
      <c r="G343" s="167"/>
      <c r="H343" s="303"/>
      <c r="I343" s="167"/>
      <c r="J343" s="303"/>
      <c r="K343" s="167"/>
      <c r="L343" s="273"/>
      <c r="M343" s="166"/>
      <c r="N343" s="273"/>
      <c r="O343" s="379">
        <f t="shared" ref="O343:O346" si="76">ROUNDDOWN(PRODUCT(F343,G343,I343,K343,M343),2)</f>
        <v>0</v>
      </c>
      <c r="P343" s="380">
        <f>O343-Q343</f>
        <v>0</v>
      </c>
      <c r="Q343" s="381">
        <v>0</v>
      </c>
      <c r="R343" s="168"/>
      <c r="S343" s="166"/>
      <c r="T343" s="164" t="str">
        <f t="shared" si="75"/>
        <v/>
      </c>
      <c r="U343" s="165">
        <f>IF(E343=予算詳細!$L$4,F343*予算詳細!$N$4,IF(E343=予算詳細!$L$5,F343*予算詳細!$N$5,IF(E343=予算詳細!$L$6,F343*予算詳細!$N$6,F343)))</f>
        <v>0</v>
      </c>
    </row>
    <row r="344" spans="1:21" x14ac:dyDescent="0.2">
      <c r="A344" s="166"/>
      <c r="B344" s="266"/>
      <c r="C344" s="267"/>
      <c r="D344" s="268"/>
      <c r="E344" s="166"/>
      <c r="F344" s="378"/>
      <c r="G344" s="167"/>
      <c r="H344" s="303"/>
      <c r="I344" s="167"/>
      <c r="J344" s="303"/>
      <c r="K344" s="167"/>
      <c r="L344" s="273"/>
      <c r="M344" s="166"/>
      <c r="N344" s="273"/>
      <c r="O344" s="379">
        <f t="shared" si="76"/>
        <v>0</v>
      </c>
      <c r="P344" s="380">
        <f>O344-Q344</f>
        <v>0</v>
      </c>
      <c r="Q344" s="381">
        <v>0</v>
      </c>
      <c r="R344" s="168"/>
      <c r="S344" s="166"/>
      <c r="T344" s="164" t="str">
        <f t="shared" si="75"/>
        <v/>
      </c>
      <c r="U344" s="165">
        <f>IF(E344=予算詳細!$L$4,F344*予算詳細!$N$4,IF(E344=予算詳細!$L$5,F344*予算詳細!$N$5,IF(E344=予算詳細!$L$6,F344*予算詳細!$N$6,F344)))</f>
        <v>0</v>
      </c>
    </row>
    <row r="345" spans="1:21" x14ac:dyDescent="0.2">
      <c r="A345" s="166"/>
      <c r="B345" s="266"/>
      <c r="C345" s="267"/>
      <c r="D345" s="268"/>
      <c r="E345" s="166"/>
      <c r="F345" s="378"/>
      <c r="G345" s="167"/>
      <c r="H345" s="303"/>
      <c r="I345" s="167"/>
      <c r="J345" s="303"/>
      <c r="K345" s="167"/>
      <c r="L345" s="273"/>
      <c r="M345" s="166"/>
      <c r="N345" s="273"/>
      <c r="O345" s="379">
        <f t="shared" si="76"/>
        <v>0</v>
      </c>
      <c r="P345" s="380">
        <f>O345-Q345</f>
        <v>0</v>
      </c>
      <c r="Q345" s="381">
        <v>0</v>
      </c>
      <c r="R345" s="168"/>
      <c r="S345" s="166"/>
      <c r="T345" s="164" t="str">
        <f t="shared" si="75"/>
        <v/>
      </c>
      <c r="U345" s="165">
        <f>IF(E345=予算詳細!$L$4,F345*予算詳細!$N$4,IF(E345=予算詳細!$L$5,F345*予算詳細!$N$5,IF(E345=予算詳細!$L$6,F345*予算詳細!$N$6,F345)))</f>
        <v>0</v>
      </c>
    </row>
    <row r="346" spans="1:21" ht="13.5" thickBot="1" x14ac:dyDescent="0.25">
      <c r="A346" s="166"/>
      <c r="B346" s="266"/>
      <c r="C346" s="267"/>
      <c r="D346" s="268"/>
      <c r="E346" s="166"/>
      <c r="F346" s="378"/>
      <c r="G346" s="167"/>
      <c r="H346" s="303"/>
      <c r="I346" s="167"/>
      <c r="J346" s="303"/>
      <c r="K346" s="167"/>
      <c r="L346" s="273"/>
      <c r="M346" s="166"/>
      <c r="N346" s="273"/>
      <c r="O346" s="379">
        <f t="shared" si="76"/>
        <v>0</v>
      </c>
      <c r="P346" s="380">
        <f>O346-Q346</f>
        <v>0</v>
      </c>
      <c r="Q346" s="381">
        <v>0</v>
      </c>
      <c r="R346" s="168"/>
      <c r="S346" s="166"/>
      <c r="T346" s="164" t="str">
        <f t="shared" si="75"/>
        <v/>
      </c>
      <c r="U346" s="165">
        <f>IF(E346=予算詳細!$L$4,F346*予算詳細!$N$4,IF(E346=予算詳細!$L$5,F346*予算詳細!$N$5,IF(E346=予算詳細!$L$6,F346*予算詳細!$N$6,F346)))</f>
        <v>0</v>
      </c>
    </row>
    <row r="347" spans="1:21" x14ac:dyDescent="0.2">
      <c r="B347" s="218"/>
      <c r="C347" s="218"/>
      <c r="D347" s="218"/>
      <c r="K347" s="140" t="str">
        <f>予算詳細!$L$4</f>
        <v>USD</v>
      </c>
      <c r="L347" s="304"/>
      <c r="M347" s="141"/>
      <c r="N347" s="307"/>
      <c r="O347" s="382">
        <f>SUMIF($E$342:$E$346,$K347,O$342:O$346)</f>
        <v>6000</v>
      </c>
      <c r="P347" s="382">
        <f>SUMIF($E$342:$E$346,$K347,P$342:P$346)</f>
        <v>6000</v>
      </c>
      <c r="Q347" s="383">
        <f t="shared" ref="Q347" si="77">SUMIF($E$342:$E$346,$K347,Q$342:Q$346)</f>
        <v>0</v>
      </c>
    </row>
    <row r="348" spans="1:21" x14ac:dyDescent="0.2">
      <c r="B348" s="218"/>
      <c r="C348" s="218"/>
      <c r="D348" s="218"/>
      <c r="K348" s="142" t="str">
        <f>予算詳細!$L$5</f>
        <v>MMK</v>
      </c>
      <c r="L348" s="305"/>
      <c r="M348" s="143"/>
      <c r="N348" s="308"/>
      <c r="O348" s="384">
        <f t="shared" ref="O348:Q350" si="78">SUMIF($E$342:$E$346,$K348,O$342:O$346)</f>
        <v>0</v>
      </c>
      <c r="P348" s="384">
        <f t="shared" si="78"/>
        <v>0</v>
      </c>
      <c r="Q348" s="385">
        <f t="shared" si="78"/>
        <v>0</v>
      </c>
    </row>
    <row r="349" spans="1:21" x14ac:dyDescent="0.2">
      <c r="B349" s="218"/>
      <c r="C349" s="218"/>
      <c r="D349" s="218"/>
      <c r="K349" s="142" t="str">
        <f>予算詳細!$L$6</f>
        <v>THB</v>
      </c>
      <c r="L349" s="305"/>
      <c r="M349" s="143"/>
      <c r="N349" s="308"/>
      <c r="O349" s="384">
        <f t="shared" si="78"/>
        <v>0</v>
      </c>
      <c r="P349" s="384">
        <f t="shared" si="78"/>
        <v>0</v>
      </c>
      <c r="Q349" s="385">
        <f t="shared" si="78"/>
        <v>0</v>
      </c>
    </row>
    <row r="350" spans="1:21" ht="13.5" thickBot="1" x14ac:dyDescent="0.25">
      <c r="B350" s="218"/>
      <c r="C350" s="218"/>
      <c r="D350" s="218"/>
      <c r="K350" s="144" t="str">
        <f>予算詳細!$L$7</f>
        <v>日本円</v>
      </c>
      <c r="L350" s="306"/>
      <c r="M350" s="145"/>
      <c r="N350" s="309"/>
      <c r="O350" s="386">
        <f t="shared" si="78"/>
        <v>0</v>
      </c>
      <c r="P350" s="386">
        <f t="shared" si="78"/>
        <v>0</v>
      </c>
      <c r="Q350" s="387">
        <f t="shared" si="78"/>
        <v>0</v>
      </c>
    </row>
    <row r="351" spans="1:21" x14ac:dyDescent="0.2">
      <c r="B351" s="218"/>
      <c r="C351" s="218"/>
      <c r="D351" s="218"/>
    </row>
    <row r="352" spans="1:21" x14ac:dyDescent="0.2">
      <c r="B352" s="218"/>
      <c r="C352" s="218"/>
      <c r="D352" s="218"/>
    </row>
    <row r="353" spans="2:4" x14ac:dyDescent="0.2">
      <c r="B353" s="218"/>
      <c r="C353" s="218"/>
      <c r="D353" s="218"/>
    </row>
    <row r="354" spans="2:4" x14ac:dyDescent="0.2">
      <c r="B354" s="218"/>
      <c r="C354" s="218"/>
      <c r="D354" s="218"/>
    </row>
    <row r="355" spans="2:4" x14ac:dyDescent="0.2">
      <c r="B355" s="218"/>
      <c r="C355" s="218"/>
      <c r="D355" s="218"/>
    </row>
    <row r="356" spans="2:4" x14ac:dyDescent="0.2">
      <c r="B356" s="218"/>
      <c r="C356" s="218"/>
      <c r="D356" s="218"/>
    </row>
    <row r="357" spans="2:4" x14ac:dyDescent="0.2">
      <c r="B357" s="218"/>
      <c r="C357" s="218"/>
      <c r="D357" s="218"/>
    </row>
    <row r="358" spans="2:4" x14ac:dyDescent="0.2">
      <c r="B358" s="218"/>
      <c r="C358" s="218"/>
      <c r="D358" s="218"/>
    </row>
    <row r="359" spans="2:4" x14ac:dyDescent="0.2">
      <c r="B359" s="218"/>
      <c r="C359" s="218"/>
      <c r="D359" s="218"/>
    </row>
  </sheetData>
  <sheetProtection selectLockedCells="1"/>
  <mergeCells count="20">
    <mergeCell ref="B331:D331"/>
    <mergeCell ref="B341:D341"/>
    <mergeCell ref="B209:D209"/>
    <mergeCell ref="B221:D221"/>
    <mergeCell ref="B233:D233"/>
    <mergeCell ref="B250:D250"/>
    <mergeCell ref="B277:D277"/>
    <mergeCell ref="B304:D304"/>
    <mergeCell ref="B197:D197"/>
    <mergeCell ref="B6:D6"/>
    <mergeCell ref="B19:D19"/>
    <mergeCell ref="B31:D31"/>
    <mergeCell ref="B57:D57"/>
    <mergeCell ref="B83:D83"/>
    <mergeCell ref="B109:D109"/>
    <mergeCell ref="B136:D136"/>
    <mergeCell ref="B151:D151"/>
    <mergeCell ref="B163:D163"/>
    <mergeCell ref="B174:D174"/>
    <mergeCell ref="B185:D185"/>
  </mergeCells>
  <phoneticPr fontId="8"/>
  <dataValidations count="1">
    <dataValidation type="list" allowBlank="1" showInputMessage="1" showErrorMessage="1" sqref="E17">
      <formula1>$R$2:$R$5</formula1>
    </dataValidation>
  </dataValidations>
  <pageMargins left="0.7" right="0.7" top="0.75" bottom="0.75" header="0.3" footer="0.3"/>
  <pageSetup paperSize="9" scale="91" fitToHeight="0"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予算詳細!$L$4:$L$7</xm:f>
          </x14:formula1>
          <xm:sqref>E7:E13 E20:E24 E32:E51 E58:E77 E84:E103 E110:E129 E137:E145 E152:E157 E164:E168 E175:E177 E186:E191 E198:E202 E210:E214 E222:E226 E234:E242 E251:E270 E278:E297 E305:E324 E332:E334 E342:E346</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4.9989318521683403E-2"/>
    <pageSetUpPr fitToPage="1"/>
  </sheetPr>
  <dimension ref="A1:U78"/>
  <sheetViews>
    <sheetView zoomScaleNormal="100" workbookViewId="0"/>
  </sheetViews>
  <sheetFormatPr defaultColWidth="8.90625" defaultRowHeight="13" outlineLevelRow="1" outlineLevelCol="1" x14ac:dyDescent="0.2"/>
  <cols>
    <col min="1" max="1" width="5.08984375" customWidth="1"/>
    <col min="2" max="3" width="5.08984375" style="218" customWidth="1"/>
    <col min="4" max="4" width="15.08984375" style="218" customWidth="1"/>
    <col min="6" max="6" width="11" style="376" bestFit="1" customWidth="1"/>
    <col min="7" max="7" width="5.08984375" bestFit="1" customWidth="1"/>
    <col min="8" max="8" width="5.453125" style="10" customWidth="1"/>
    <col min="9" max="9" width="8.36328125" customWidth="1" outlineLevel="1"/>
    <col min="10" max="10" width="4.453125" style="10" customWidth="1" outlineLevel="1"/>
    <col min="11" max="11" width="5.08984375" bestFit="1" customWidth="1" outlineLevel="1"/>
    <col min="12" max="12" width="5.36328125" style="10" customWidth="1" outlineLevel="1"/>
    <col min="13" max="13" width="5.36328125" customWidth="1" outlineLevel="1"/>
    <col min="14" max="14" width="5.36328125" style="10" customWidth="1" outlineLevel="1"/>
    <col min="15" max="16" width="11" style="376" bestFit="1" customWidth="1"/>
    <col min="17" max="17" width="9.08984375" style="376" bestFit="1" customWidth="1"/>
    <col min="18" max="18" width="14.6328125" customWidth="1"/>
    <col min="19" max="19" width="11.90625" bestFit="1" customWidth="1"/>
    <col min="20" max="20" width="11.90625" customWidth="1"/>
    <col min="21" max="21" width="11.08984375" bestFit="1" customWidth="1"/>
  </cols>
  <sheetData>
    <row r="1" spans="1:21" x14ac:dyDescent="0.2">
      <c r="B1" s="314"/>
      <c r="C1" s="43" t="s">
        <v>296</v>
      </c>
    </row>
    <row r="2" spans="1:21" x14ac:dyDescent="0.2">
      <c r="A2" s="169" t="s">
        <v>464</v>
      </c>
    </row>
    <row r="3" spans="1:21" x14ac:dyDescent="0.2">
      <c r="A3" s="169"/>
      <c r="B3" s="218" t="s">
        <v>323</v>
      </c>
    </row>
    <row r="4" spans="1:21" x14ac:dyDescent="0.2">
      <c r="C4" s="218" t="s">
        <v>466</v>
      </c>
    </row>
    <row r="5" spans="1:21" s="10" customFormat="1" ht="13.5" thickBot="1" x14ac:dyDescent="0.25">
      <c r="A5" s="146" t="s">
        <v>263</v>
      </c>
      <c r="B5" s="540" t="s">
        <v>264</v>
      </c>
      <c r="C5" s="541"/>
      <c r="D5" s="542"/>
      <c r="E5" s="146" t="s">
        <v>265</v>
      </c>
      <c r="F5" s="377" t="s">
        <v>266</v>
      </c>
      <c r="G5" s="146" t="s">
        <v>267</v>
      </c>
      <c r="H5" s="146" t="s">
        <v>268</v>
      </c>
      <c r="I5" s="146" t="s">
        <v>267</v>
      </c>
      <c r="J5" s="146" t="s">
        <v>268</v>
      </c>
      <c r="K5" s="146" t="s">
        <v>267</v>
      </c>
      <c r="L5" s="146" t="s">
        <v>268</v>
      </c>
      <c r="M5" s="146" t="s">
        <v>267</v>
      </c>
      <c r="N5" s="146" t="s">
        <v>268</v>
      </c>
      <c r="O5" s="377" t="s">
        <v>273</v>
      </c>
      <c r="P5" s="377" t="s">
        <v>271</v>
      </c>
      <c r="Q5" s="377" t="s">
        <v>272</v>
      </c>
      <c r="R5" s="146" t="s">
        <v>269</v>
      </c>
      <c r="S5" s="146" t="s">
        <v>334</v>
      </c>
      <c r="T5" s="163" t="s">
        <v>333</v>
      </c>
      <c r="U5" s="163" t="s">
        <v>274</v>
      </c>
    </row>
    <row r="6" spans="1:21" ht="13.5" thickTop="1" x14ac:dyDescent="0.2">
      <c r="A6" s="166"/>
      <c r="B6" s="266"/>
      <c r="C6" s="267"/>
      <c r="D6" s="268"/>
      <c r="E6" s="166" t="s">
        <v>3</v>
      </c>
      <c r="F6" s="378">
        <v>50000</v>
      </c>
      <c r="G6" s="167">
        <v>2</v>
      </c>
      <c r="H6" s="303"/>
      <c r="I6" s="167"/>
      <c r="J6" s="303"/>
      <c r="K6" s="167"/>
      <c r="L6" s="273"/>
      <c r="M6" s="166"/>
      <c r="N6" s="273"/>
      <c r="O6" s="379">
        <f>ROUNDDOWN(PRODUCT(F6,G6,I6,K6,M6),2)</f>
        <v>100000</v>
      </c>
      <c r="P6" s="380">
        <f>O6-Q6</f>
        <v>100000</v>
      </c>
      <c r="Q6" s="381">
        <v>0</v>
      </c>
      <c r="R6" s="168"/>
      <c r="S6" s="166"/>
      <c r="T6" s="164" t="str">
        <f>IF(U6&gt;49999,"3者見積必要","")</f>
        <v>3者見積必要</v>
      </c>
      <c r="U6" s="165">
        <f>IF(E6=予算詳細!$L$4,F6*予算詳細!$N$4,IF(E6=予算詳細!$L$5,F6*予算詳細!$N$5,IF(E6=予算詳細!$L$6,F6*予算詳細!$N$6,F6)))</f>
        <v>50000</v>
      </c>
    </row>
    <row r="7" spans="1:21" x14ac:dyDescent="0.2">
      <c r="A7" s="166"/>
      <c r="B7" s="266"/>
      <c r="C7" s="267"/>
      <c r="D7" s="268"/>
      <c r="E7" s="166" t="s">
        <v>3</v>
      </c>
      <c r="F7" s="378">
        <v>2500</v>
      </c>
      <c r="G7" s="167">
        <v>3</v>
      </c>
      <c r="H7" s="303"/>
      <c r="I7" s="167">
        <v>2</v>
      </c>
      <c r="J7" s="303"/>
      <c r="K7" s="167"/>
      <c r="L7" s="273"/>
      <c r="M7" s="166"/>
      <c r="N7" s="273"/>
      <c r="O7" s="379">
        <f t="shared" ref="O7:O12" si="0">ROUNDDOWN(PRODUCT(F7,G7,I7,K7,M7),2)</f>
        <v>15000</v>
      </c>
      <c r="P7" s="380">
        <f t="shared" ref="P7:P12" si="1">O7-Q7</f>
        <v>15000</v>
      </c>
      <c r="Q7" s="381">
        <v>0</v>
      </c>
      <c r="R7" s="168"/>
      <c r="S7" s="166"/>
      <c r="T7" s="164" t="str">
        <f t="shared" ref="T7:T12" si="2">IF(U7&gt;49999,"3者見積必要","")</f>
        <v/>
      </c>
      <c r="U7" s="165">
        <f>IF(E7=予算詳細!$L$4,F7*予算詳細!$N$4,IF(E7=予算詳細!$L$5,F7*予算詳細!$N$5,IF(E7=予算詳細!$L$6,F7*予算詳細!$N$6,F7)))</f>
        <v>2500</v>
      </c>
    </row>
    <row r="8" spans="1:21" x14ac:dyDescent="0.2">
      <c r="A8" s="166"/>
      <c r="B8" s="266"/>
      <c r="C8" s="267"/>
      <c r="D8" s="268"/>
      <c r="E8" s="166" t="s">
        <v>3</v>
      </c>
      <c r="F8" s="378">
        <v>2000</v>
      </c>
      <c r="G8" s="167">
        <v>3</v>
      </c>
      <c r="H8" s="303"/>
      <c r="I8" s="167">
        <v>2</v>
      </c>
      <c r="J8" s="303"/>
      <c r="K8" s="167"/>
      <c r="L8" s="273"/>
      <c r="M8" s="166"/>
      <c r="N8" s="273"/>
      <c r="O8" s="379">
        <f t="shared" si="0"/>
        <v>12000</v>
      </c>
      <c r="P8" s="380">
        <f t="shared" si="1"/>
        <v>12000</v>
      </c>
      <c r="Q8" s="381">
        <v>0</v>
      </c>
      <c r="R8" s="168"/>
      <c r="S8" s="166"/>
      <c r="T8" s="164" t="str">
        <f t="shared" si="2"/>
        <v/>
      </c>
      <c r="U8" s="165">
        <f>IF(E8=予算詳細!$L$4,F8*予算詳細!$N$4,IF(E8=予算詳細!$L$5,F8*予算詳細!$N$5,IF(E8=予算詳細!$L$6,F8*予算詳細!$N$6,F8)))</f>
        <v>2000</v>
      </c>
    </row>
    <row r="9" spans="1:21" x14ac:dyDescent="0.2">
      <c r="A9" s="166"/>
      <c r="B9" s="266"/>
      <c r="C9" s="267"/>
      <c r="D9" s="268"/>
      <c r="E9" s="166"/>
      <c r="F9" s="378"/>
      <c r="G9" s="167"/>
      <c r="H9" s="303"/>
      <c r="I9" s="167"/>
      <c r="J9" s="303"/>
      <c r="K9" s="167"/>
      <c r="L9" s="273"/>
      <c r="M9" s="166"/>
      <c r="N9" s="273"/>
      <c r="O9" s="379">
        <f t="shared" si="0"/>
        <v>0</v>
      </c>
      <c r="P9" s="380">
        <f t="shared" si="1"/>
        <v>0</v>
      </c>
      <c r="Q9" s="381">
        <v>0</v>
      </c>
      <c r="R9" s="168"/>
      <c r="S9" s="166"/>
      <c r="T9" s="164" t="str">
        <f t="shared" si="2"/>
        <v/>
      </c>
      <c r="U9" s="165">
        <f>IF(E9=予算詳細!$L$4,F9*予算詳細!$N$4,IF(E9=予算詳細!$L$5,F9*予算詳細!$N$5,IF(E9=予算詳細!$L$6,F9*予算詳細!$N$6,F9)))</f>
        <v>0</v>
      </c>
    </row>
    <row r="10" spans="1:21" x14ac:dyDescent="0.2">
      <c r="A10" s="166"/>
      <c r="B10" s="266"/>
      <c r="C10" s="267"/>
      <c r="D10" s="268"/>
      <c r="E10" s="166"/>
      <c r="F10" s="378"/>
      <c r="G10" s="167"/>
      <c r="H10" s="303"/>
      <c r="I10" s="167"/>
      <c r="J10" s="303"/>
      <c r="K10" s="167"/>
      <c r="L10" s="273"/>
      <c r="M10" s="166"/>
      <c r="N10" s="273"/>
      <c r="O10" s="379">
        <f t="shared" si="0"/>
        <v>0</v>
      </c>
      <c r="P10" s="380">
        <f t="shared" si="1"/>
        <v>0</v>
      </c>
      <c r="Q10" s="381">
        <v>0</v>
      </c>
      <c r="R10" s="168"/>
      <c r="S10" s="166"/>
      <c r="T10" s="164" t="str">
        <f t="shared" si="2"/>
        <v/>
      </c>
      <c r="U10" s="165">
        <f>IF(E10=予算詳細!$L$4,F10*予算詳細!$N$4,IF(E10=予算詳細!$L$5,F10*予算詳細!$N$5,IF(E10=予算詳細!$L$6,F10*予算詳細!$N$6,F10)))</f>
        <v>0</v>
      </c>
    </row>
    <row r="11" spans="1:21" x14ac:dyDescent="0.2">
      <c r="A11" s="166"/>
      <c r="B11" s="266"/>
      <c r="C11" s="267"/>
      <c r="D11" s="268"/>
      <c r="E11" s="166"/>
      <c r="F11" s="378"/>
      <c r="G11" s="167"/>
      <c r="H11" s="303"/>
      <c r="I11" s="167"/>
      <c r="J11" s="303"/>
      <c r="K11" s="167"/>
      <c r="L11" s="273"/>
      <c r="M11" s="166"/>
      <c r="N11" s="273"/>
      <c r="O11" s="379">
        <f t="shared" si="0"/>
        <v>0</v>
      </c>
      <c r="P11" s="380">
        <f t="shared" si="1"/>
        <v>0</v>
      </c>
      <c r="Q11" s="381">
        <v>0</v>
      </c>
      <c r="R11" s="168"/>
      <c r="S11" s="166"/>
      <c r="T11" s="164" t="str">
        <f t="shared" si="2"/>
        <v/>
      </c>
      <c r="U11" s="165">
        <f>IF(E11=予算詳細!$L$4,F11*予算詳細!$N$4,IF(E11=予算詳細!$L$5,F11*予算詳細!$N$5,IF(E11=予算詳細!$L$6,F11*予算詳細!$N$6,F11)))</f>
        <v>0</v>
      </c>
    </row>
    <row r="12" spans="1:21" ht="13.5" thickBot="1" x14ac:dyDescent="0.25">
      <c r="A12" s="166"/>
      <c r="B12" s="266"/>
      <c r="C12" s="267"/>
      <c r="D12" s="268"/>
      <c r="E12" s="166"/>
      <c r="F12" s="378"/>
      <c r="G12" s="167"/>
      <c r="H12" s="303"/>
      <c r="I12" s="167"/>
      <c r="J12" s="303"/>
      <c r="K12" s="167"/>
      <c r="L12" s="273"/>
      <c r="M12" s="166"/>
      <c r="N12" s="273"/>
      <c r="O12" s="379">
        <f t="shared" si="0"/>
        <v>0</v>
      </c>
      <c r="P12" s="380">
        <f t="shared" si="1"/>
        <v>0</v>
      </c>
      <c r="Q12" s="381">
        <v>0</v>
      </c>
      <c r="R12" s="168"/>
      <c r="S12" s="166"/>
      <c r="T12" s="164" t="str">
        <f t="shared" si="2"/>
        <v/>
      </c>
      <c r="U12" s="165">
        <f>IF(E12=予算詳細!$L$4,F12*予算詳細!$N$4,IF(E12=予算詳細!$L$5,F12*予算詳細!$N$5,IF(E12=予算詳細!$L$6,F12*予算詳細!$N$6,F12)))</f>
        <v>0</v>
      </c>
    </row>
    <row r="13" spans="1:21" outlineLevel="1" x14ac:dyDescent="0.2">
      <c r="K13" s="140" t="str">
        <f>予算詳細!$L$4</f>
        <v>USD</v>
      </c>
      <c r="L13" s="304"/>
      <c r="M13" s="141"/>
      <c r="N13" s="307"/>
      <c r="O13" s="382">
        <f>SUMIF($E$6:$E$12,$K13,O$6:O$12)</f>
        <v>0</v>
      </c>
      <c r="P13" s="382">
        <f t="shared" ref="O13:Q16" si="3">SUMIF($E$6:$E$12,$K13,P$6:P$12)</f>
        <v>0</v>
      </c>
      <c r="Q13" s="383">
        <f t="shared" si="3"/>
        <v>0</v>
      </c>
    </row>
    <row r="14" spans="1:21" outlineLevel="1" x14ac:dyDescent="0.2">
      <c r="K14" s="142" t="str">
        <f>予算詳細!$L$5</f>
        <v>MMK</v>
      </c>
      <c r="L14" s="305"/>
      <c r="M14" s="143"/>
      <c r="N14" s="308"/>
      <c r="O14" s="384">
        <f t="shared" si="3"/>
        <v>0</v>
      </c>
      <c r="P14" s="384">
        <f t="shared" si="3"/>
        <v>0</v>
      </c>
      <c r="Q14" s="385">
        <f t="shared" si="3"/>
        <v>0</v>
      </c>
    </row>
    <row r="15" spans="1:21" outlineLevel="1" x14ac:dyDescent="0.2">
      <c r="K15" s="142" t="str">
        <f>予算詳細!$L$6</f>
        <v>THB</v>
      </c>
      <c r="L15" s="305"/>
      <c r="M15" s="143"/>
      <c r="N15" s="308"/>
      <c r="O15" s="384">
        <f t="shared" si="3"/>
        <v>0</v>
      </c>
      <c r="P15" s="384">
        <f t="shared" si="3"/>
        <v>0</v>
      </c>
      <c r="Q15" s="385">
        <f t="shared" si="3"/>
        <v>0</v>
      </c>
    </row>
    <row r="16" spans="1:21" ht="13.5" thickBot="1" x14ac:dyDescent="0.25">
      <c r="K16" s="400" t="str">
        <f>予算詳細!$L$7</f>
        <v>日本円</v>
      </c>
      <c r="L16" s="306"/>
      <c r="M16" s="145"/>
      <c r="N16" s="309"/>
      <c r="O16" s="386">
        <f t="shared" si="3"/>
        <v>127000</v>
      </c>
      <c r="P16" s="386">
        <f t="shared" si="3"/>
        <v>127000</v>
      </c>
      <c r="Q16" s="387">
        <f t="shared" si="3"/>
        <v>0</v>
      </c>
    </row>
    <row r="17" spans="1:21" x14ac:dyDescent="0.2">
      <c r="K17" s="419"/>
      <c r="L17" s="420"/>
      <c r="M17" s="421"/>
      <c r="N17" s="420"/>
      <c r="O17" s="422"/>
      <c r="P17" s="422"/>
      <c r="Q17" s="422"/>
    </row>
    <row r="18" spans="1:21" x14ac:dyDescent="0.2">
      <c r="C18" s="218" t="s">
        <v>467</v>
      </c>
    </row>
    <row r="19" spans="1:21" x14ac:dyDescent="0.2">
      <c r="D19" s="218" t="s">
        <v>430</v>
      </c>
    </row>
    <row r="20" spans="1:21" s="10" customFormat="1" ht="13.5" thickBot="1" x14ac:dyDescent="0.25">
      <c r="A20" s="146" t="s">
        <v>263</v>
      </c>
      <c r="B20" s="540" t="s">
        <v>264</v>
      </c>
      <c r="C20" s="541"/>
      <c r="D20" s="542"/>
      <c r="E20" s="146" t="s">
        <v>265</v>
      </c>
      <c r="F20" s="377" t="s">
        <v>266</v>
      </c>
      <c r="G20" s="146" t="s">
        <v>267</v>
      </c>
      <c r="H20" s="146" t="s">
        <v>268</v>
      </c>
      <c r="I20" s="146" t="s">
        <v>267</v>
      </c>
      <c r="J20" s="146" t="s">
        <v>268</v>
      </c>
      <c r="K20" s="146" t="s">
        <v>267</v>
      </c>
      <c r="L20" s="146" t="s">
        <v>268</v>
      </c>
      <c r="M20" s="146" t="s">
        <v>267</v>
      </c>
      <c r="N20" s="146" t="s">
        <v>268</v>
      </c>
      <c r="O20" s="377" t="s">
        <v>273</v>
      </c>
      <c r="P20" s="377" t="s">
        <v>271</v>
      </c>
      <c r="Q20" s="377" t="s">
        <v>272</v>
      </c>
      <c r="R20" s="146" t="s">
        <v>269</v>
      </c>
      <c r="S20" s="146" t="s">
        <v>334</v>
      </c>
      <c r="T20" s="163" t="s">
        <v>333</v>
      </c>
      <c r="U20" s="163" t="s">
        <v>274</v>
      </c>
    </row>
    <row r="21" spans="1:21" ht="13.5" thickTop="1" x14ac:dyDescent="0.2">
      <c r="A21" s="166"/>
      <c r="B21" s="266"/>
      <c r="C21" s="267"/>
      <c r="D21" s="268"/>
      <c r="E21" s="166" t="s">
        <v>3</v>
      </c>
      <c r="F21" s="378">
        <v>3000</v>
      </c>
      <c r="G21" s="167">
        <v>12</v>
      </c>
      <c r="H21" s="303"/>
      <c r="I21" s="167"/>
      <c r="J21" s="303"/>
      <c r="K21" s="167"/>
      <c r="L21" s="273"/>
      <c r="M21" s="166"/>
      <c r="N21" s="273"/>
      <c r="O21" s="379">
        <f>ROUNDDOWN(PRODUCT(F21,G21,I21,K21,M21),0)</f>
        <v>36000</v>
      </c>
      <c r="P21" s="380">
        <f t="shared" ref="P21:P29" si="4">O21-Q21</f>
        <v>36000</v>
      </c>
      <c r="Q21" s="423">
        <v>0</v>
      </c>
      <c r="R21" s="168"/>
      <c r="S21" s="166"/>
      <c r="T21" s="164" t="str">
        <f t="shared" ref="T21:T29" si="5">IF(U21&gt;49999,"3者見積必要","")</f>
        <v/>
      </c>
      <c r="U21" s="165">
        <f>IF(E21=予算詳細!$L$4,F21*予算詳細!$N$4,IF(E21=予算詳細!$L$5,F21*予算詳細!$N$5,IF(E21=予算詳細!$L$6,F21*予算詳細!$N$6,F21)))</f>
        <v>3000</v>
      </c>
    </row>
    <row r="22" spans="1:21" x14ac:dyDescent="0.2">
      <c r="A22" s="166"/>
      <c r="B22" s="266"/>
      <c r="C22" s="267"/>
      <c r="D22" s="268"/>
      <c r="E22" s="166"/>
      <c r="F22" s="378"/>
      <c r="G22" s="167"/>
      <c r="H22" s="303"/>
      <c r="I22" s="167"/>
      <c r="J22" s="303"/>
      <c r="K22" s="167"/>
      <c r="L22" s="273"/>
      <c r="M22" s="166"/>
      <c r="N22" s="273"/>
      <c r="O22" s="379">
        <f t="shared" ref="O22:O29" si="6">ROUNDDOWN(PRODUCT(F22,G22,I22,K22,M22),0)</f>
        <v>0</v>
      </c>
      <c r="P22" s="380">
        <f t="shared" si="4"/>
        <v>0</v>
      </c>
      <c r="Q22" s="423">
        <v>0</v>
      </c>
      <c r="R22" s="168"/>
      <c r="S22" s="166"/>
      <c r="T22" s="164" t="str">
        <f>IF(U22&gt;49999,"3者見積必要","")</f>
        <v/>
      </c>
      <c r="U22" s="165">
        <f>IF(E22=予算詳細!$L$4,F22*予算詳細!$N$4,IF(E22=予算詳細!$L$5,F22*予算詳細!$N$5,IF(E22=予算詳細!$L$6,F22*予算詳細!$N$6,F22)))</f>
        <v>0</v>
      </c>
    </row>
    <row r="23" spans="1:21" x14ac:dyDescent="0.2">
      <c r="A23" s="166"/>
      <c r="B23" s="266"/>
      <c r="C23" s="267"/>
      <c r="D23" s="268"/>
      <c r="E23" s="166"/>
      <c r="F23" s="378"/>
      <c r="G23" s="167"/>
      <c r="H23" s="303"/>
      <c r="I23" s="167"/>
      <c r="J23" s="303"/>
      <c r="K23" s="167"/>
      <c r="L23" s="273"/>
      <c r="M23" s="166"/>
      <c r="N23" s="273"/>
      <c r="O23" s="379">
        <f t="shared" si="6"/>
        <v>0</v>
      </c>
      <c r="P23" s="380">
        <f t="shared" si="4"/>
        <v>0</v>
      </c>
      <c r="Q23" s="423">
        <v>0</v>
      </c>
      <c r="R23" s="168"/>
      <c r="S23" s="166"/>
      <c r="T23" s="164" t="str">
        <f t="shared" si="5"/>
        <v/>
      </c>
      <c r="U23" s="165">
        <f>IF(E23=予算詳細!$L$4,F23*予算詳細!$N$4,IF(E23=予算詳細!$L$5,F23*予算詳細!$N$5,IF(E23=予算詳細!$L$6,F23*予算詳細!$N$6,F23)))</f>
        <v>0</v>
      </c>
    </row>
    <row r="24" spans="1:21" x14ac:dyDescent="0.2">
      <c r="A24" s="166"/>
      <c r="B24" s="266"/>
      <c r="C24" s="267"/>
      <c r="D24" s="268"/>
      <c r="E24" s="166"/>
      <c r="F24" s="378"/>
      <c r="G24" s="167"/>
      <c r="H24" s="303"/>
      <c r="I24" s="167"/>
      <c r="J24" s="303"/>
      <c r="K24" s="167"/>
      <c r="L24" s="273"/>
      <c r="M24" s="166"/>
      <c r="N24" s="273"/>
      <c r="O24" s="379">
        <f t="shared" si="6"/>
        <v>0</v>
      </c>
      <c r="P24" s="380">
        <f t="shared" si="4"/>
        <v>0</v>
      </c>
      <c r="Q24" s="423">
        <v>0</v>
      </c>
      <c r="R24" s="168"/>
      <c r="S24" s="166"/>
      <c r="T24" s="164" t="str">
        <f t="shared" si="5"/>
        <v/>
      </c>
      <c r="U24" s="165">
        <f>IF(E24=予算詳細!$L$4,F24*予算詳細!$N$4,IF(E24=予算詳細!$L$5,F24*予算詳細!$N$5,IF(E24=予算詳細!$L$6,F24*予算詳細!$N$6,F24)))</f>
        <v>0</v>
      </c>
    </row>
    <row r="25" spans="1:21" x14ac:dyDescent="0.2">
      <c r="A25" s="166"/>
      <c r="B25" s="266"/>
      <c r="C25" s="267"/>
      <c r="D25" s="268"/>
      <c r="E25" s="166"/>
      <c r="F25" s="378"/>
      <c r="G25" s="167"/>
      <c r="H25" s="303"/>
      <c r="I25" s="167"/>
      <c r="J25" s="303"/>
      <c r="K25" s="167"/>
      <c r="L25" s="273"/>
      <c r="M25" s="166"/>
      <c r="N25" s="273"/>
      <c r="O25" s="379">
        <f t="shared" si="6"/>
        <v>0</v>
      </c>
      <c r="P25" s="380">
        <f t="shared" si="4"/>
        <v>0</v>
      </c>
      <c r="Q25" s="423">
        <v>0</v>
      </c>
      <c r="R25" s="168"/>
      <c r="S25" s="166"/>
      <c r="T25" s="164" t="str">
        <f t="shared" si="5"/>
        <v/>
      </c>
      <c r="U25" s="165">
        <f>IF(E25=予算詳細!$L$4,F25*予算詳細!$N$4,IF(E25=予算詳細!$L$5,F25*予算詳細!$N$5,IF(E25=予算詳細!$L$6,F25*予算詳細!$N$6,F25)))</f>
        <v>0</v>
      </c>
    </row>
    <row r="26" spans="1:21" x14ac:dyDescent="0.2">
      <c r="A26" s="166"/>
      <c r="B26" s="266"/>
      <c r="C26" s="267"/>
      <c r="D26" s="268"/>
      <c r="E26" s="166"/>
      <c r="F26" s="378"/>
      <c r="G26" s="167"/>
      <c r="H26" s="303"/>
      <c r="I26" s="167"/>
      <c r="J26" s="303"/>
      <c r="K26" s="167"/>
      <c r="L26" s="273"/>
      <c r="M26" s="166"/>
      <c r="N26" s="273"/>
      <c r="O26" s="379">
        <f t="shared" si="6"/>
        <v>0</v>
      </c>
      <c r="P26" s="380">
        <f t="shared" si="4"/>
        <v>0</v>
      </c>
      <c r="Q26" s="423">
        <v>0</v>
      </c>
      <c r="R26" s="168"/>
      <c r="S26" s="166"/>
      <c r="T26" s="164" t="str">
        <f t="shared" si="5"/>
        <v/>
      </c>
      <c r="U26" s="165">
        <f>IF(E26=予算詳細!$L$4,F26*予算詳細!$N$4,IF(E26=予算詳細!$L$5,F26*予算詳細!$N$5,IF(E26=予算詳細!$L$6,F26*予算詳細!$N$6,F26)))</f>
        <v>0</v>
      </c>
    </row>
    <row r="27" spans="1:21" x14ac:dyDescent="0.2">
      <c r="A27" s="166"/>
      <c r="B27" s="266"/>
      <c r="C27" s="267"/>
      <c r="D27" s="268"/>
      <c r="E27" s="166"/>
      <c r="F27" s="378"/>
      <c r="G27" s="167"/>
      <c r="H27" s="303"/>
      <c r="I27" s="167"/>
      <c r="J27" s="303"/>
      <c r="K27" s="167"/>
      <c r="L27" s="273"/>
      <c r="M27" s="166"/>
      <c r="N27" s="273"/>
      <c r="O27" s="379">
        <f t="shared" si="6"/>
        <v>0</v>
      </c>
      <c r="P27" s="380">
        <f t="shared" si="4"/>
        <v>0</v>
      </c>
      <c r="Q27" s="423">
        <v>0</v>
      </c>
      <c r="R27" s="168"/>
      <c r="S27" s="166"/>
      <c r="T27" s="164" t="str">
        <f t="shared" si="5"/>
        <v/>
      </c>
      <c r="U27" s="165">
        <f>IF(E27=予算詳細!$L$4,F27*予算詳細!$N$4,IF(E27=予算詳細!$L$5,F27*予算詳細!$N$5,IF(E27=予算詳細!$L$6,F27*予算詳細!$N$6,F27)))</f>
        <v>0</v>
      </c>
    </row>
    <row r="28" spans="1:21" x14ac:dyDescent="0.2">
      <c r="A28" s="166"/>
      <c r="B28" s="266"/>
      <c r="C28" s="267"/>
      <c r="D28" s="268"/>
      <c r="E28" s="166"/>
      <c r="F28" s="378"/>
      <c r="G28" s="167"/>
      <c r="H28" s="303"/>
      <c r="I28" s="167"/>
      <c r="J28" s="303"/>
      <c r="K28" s="167"/>
      <c r="L28" s="273"/>
      <c r="M28" s="166"/>
      <c r="N28" s="273"/>
      <c r="O28" s="379">
        <f t="shared" si="6"/>
        <v>0</v>
      </c>
      <c r="P28" s="380">
        <f t="shared" si="4"/>
        <v>0</v>
      </c>
      <c r="Q28" s="423">
        <v>0</v>
      </c>
      <c r="R28" s="168"/>
      <c r="S28" s="166"/>
      <c r="T28" s="164" t="str">
        <f t="shared" si="5"/>
        <v/>
      </c>
      <c r="U28" s="165">
        <f>IF(E28=予算詳細!$L$4,F28*予算詳細!$N$4,IF(E28=予算詳細!$L$5,F28*予算詳細!$N$5,IF(E28=予算詳細!$L$6,F28*予算詳細!$N$6,F28)))</f>
        <v>0</v>
      </c>
    </row>
    <row r="29" spans="1:21" x14ac:dyDescent="0.2">
      <c r="A29" s="166"/>
      <c r="B29" s="266"/>
      <c r="C29" s="267"/>
      <c r="D29" s="268"/>
      <c r="E29" s="166"/>
      <c r="F29" s="378"/>
      <c r="G29" s="167"/>
      <c r="H29" s="303"/>
      <c r="I29" s="167"/>
      <c r="J29" s="303"/>
      <c r="K29" s="167"/>
      <c r="L29" s="273"/>
      <c r="M29" s="166"/>
      <c r="N29" s="273"/>
      <c r="O29" s="379">
        <f t="shared" si="6"/>
        <v>0</v>
      </c>
      <c r="P29" s="380">
        <f t="shared" si="4"/>
        <v>0</v>
      </c>
      <c r="Q29" s="423">
        <v>0</v>
      </c>
      <c r="R29" s="168"/>
      <c r="S29" s="166"/>
      <c r="T29" s="164" t="str">
        <f t="shared" si="5"/>
        <v/>
      </c>
      <c r="U29" s="165">
        <f>IF(E29=予算詳細!$L$4,F29*予算詳細!$N$4,IF(E29=予算詳細!$L$5,F29*予算詳細!$N$5,IF(E29=予算詳細!$L$6,F29*予算詳細!$N$6,F29)))</f>
        <v>0</v>
      </c>
    </row>
    <row r="30" spans="1:21" ht="13.5" thickBot="1" x14ac:dyDescent="0.25">
      <c r="K30" s="144" t="str">
        <f>予算詳細!$L$7</f>
        <v>日本円</v>
      </c>
      <c r="L30" s="306"/>
      <c r="M30" s="145"/>
      <c r="N30" s="309"/>
      <c r="O30" s="386">
        <f>SUM(O21:O29)</f>
        <v>36000</v>
      </c>
      <c r="P30" s="386">
        <f t="shared" ref="P30:Q30" si="7">SUM(P21:P29)</f>
        <v>36000</v>
      </c>
      <c r="Q30" s="424">
        <f t="shared" si="7"/>
        <v>0</v>
      </c>
    </row>
    <row r="31" spans="1:21" x14ac:dyDescent="0.2">
      <c r="D31" s="218" t="s">
        <v>431</v>
      </c>
    </row>
    <row r="32" spans="1:21" s="10" customFormat="1" ht="13.5" thickBot="1" x14ac:dyDescent="0.25">
      <c r="A32" s="146" t="s">
        <v>263</v>
      </c>
      <c r="B32" s="540" t="s">
        <v>264</v>
      </c>
      <c r="C32" s="541"/>
      <c r="D32" s="542"/>
      <c r="E32" s="146" t="s">
        <v>265</v>
      </c>
      <c r="F32" s="377" t="s">
        <v>266</v>
      </c>
      <c r="G32" s="146" t="s">
        <v>267</v>
      </c>
      <c r="H32" s="146" t="s">
        <v>268</v>
      </c>
      <c r="I32" s="146" t="s">
        <v>267</v>
      </c>
      <c r="J32" s="146" t="s">
        <v>268</v>
      </c>
      <c r="K32" s="146" t="s">
        <v>267</v>
      </c>
      <c r="L32" s="146" t="s">
        <v>268</v>
      </c>
      <c r="M32" s="146" t="s">
        <v>267</v>
      </c>
      <c r="N32" s="146" t="s">
        <v>268</v>
      </c>
      <c r="O32" s="377" t="s">
        <v>273</v>
      </c>
      <c r="P32" s="377" t="s">
        <v>271</v>
      </c>
      <c r="Q32" s="377" t="s">
        <v>272</v>
      </c>
      <c r="R32" s="146" t="s">
        <v>269</v>
      </c>
      <c r="S32" s="146" t="s">
        <v>334</v>
      </c>
      <c r="T32" s="163" t="s">
        <v>333</v>
      </c>
      <c r="U32" s="163" t="s">
        <v>274</v>
      </c>
    </row>
    <row r="33" spans="1:21" ht="13.5" thickTop="1" x14ac:dyDescent="0.2">
      <c r="A33" s="166"/>
      <c r="B33" s="266"/>
      <c r="C33" s="267"/>
      <c r="D33" s="268"/>
      <c r="E33" s="166" t="s">
        <v>3</v>
      </c>
      <c r="F33" s="378">
        <v>5000</v>
      </c>
      <c r="G33" s="167">
        <v>4</v>
      </c>
      <c r="H33" s="303"/>
      <c r="I33" s="167"/>
      <c r="J33" s="303"/>
      <c r="K33" s="167"/>
      <c r="L33" s="273"/>
      <c r="M33" s="166"/>
      <c r="N33" s="273"/>
      <c r="O33" s="379">
        <f t="shared" ref="O33:O37" si="8">ROUNDDOWN(PRODUCT(F33,G33,I33,K33,M33),0)</f>
        <v>20000</v>
      </c>
      <c r="P33" s="380">
        <f>O33-Q33</f>
        <v>20000</v>
      </c>
      <c r="Q33" s="423">
        <v>0</v>
      </c>
      <c r="R33" s="168"/>
      <c r="S33" s="166"/>
      <c r="T33" s="164" t="str">
        <f t="shared" ref="T33:T37" si="9">IF(U33&gt;49999,"3者見積必要","")</f>
        <v/>
      </c>
      <c r="U33" s="165">
        <f>IF(E33=予算詳細!$L$4,F33*予算詳細!$N$4,IF(E33=予算詳細!$L$5,F33*予算詳細!$N$5,IF(E33=予算詳細!$L$6,F33*予算詳細!$N$6,F33)))</f>
        <v>5000</v>
      </c>
    </row>
    <row r="34" spans="1:21" x14ac:dyDescent="0.2">
      <c r="A34" s="166"/>
      <c r="B34" s="266"/>
      <c r="C34" s="267"/>
      <c r="D34" s="268"/>
      <c r="E34" s="166"/>
      <c r="F34" s="378"/>
      <c r="G34" s="167"/>
      <c r="H34" s="303"/>
      <c r="I34" s="167"/>
      <c r="J34" s="303"/>
      <c r="K34" s="167"/>
      <c r="L34" s="273"/>
      <c r="M34" s="166"/>
      <c r="N34" s="273"/>
      <c r="O34" s="379">
        <f t="shared" si="8"/>
        <v>0</v>
      </c>
      <c r="P34" s="380">
        <f t="shared" ref="P34:P37" si="10">O34-Q34</f>
        <v>0</v>
      </c>
      <c r="Q34" s="423">
        <v>0</v>
      </c>
      <c r="R34" s="168"/>
      <c r="S34" s="166"/>
      <c r="T34" s="164" t="str">
        <f t="shared" si="9"/>
        <v/>
      </c>
      <c r="U34" s="165">
        <f>IF(E34=予算詳細!$L$4,F34*予算詳細!$N$4,IF(E34=予算詳細!$L$5,F34*予算詳細!$N$5,IF(E34=予算詳細!$L$6,F34*予算詳細!$N$6,F34)))</f>
        <v>0</v>
      </c>
    </row>
    <row r="35" spans="1:21" x14ac:dyDescent="0.2">
      <c r="A35" s="166"/>
      <c r="B35" s="266"/>
      <c r="C35" s="267"/>
      <c r="D35" s="268"/>
      <c r="E35" s="166"/>
      <c r="F35" s="378"/>
      <c r="G35" s="167"/>
      <c r="H35" s="303"/>
      <c r="I35" s="167"/>
      <c r="J35" s="303"/>
      <c r="K35" s="167"/>
      <c r="L35" s="273"/>
      <c r="M35" s="166"/>
      <c r="N35" s="273"/>
      <c r="O35" s="379">
        <f t="shared" si="8"/>
        <v>0</v>
      </c>
      <c r="P35" s="380">
        <f t="shared" si="10"/>
        <v>0</v>
      </c>
      <c r="Q35" s="423">
        <v>0</v>
      </c>
      <c r="R35" s="168"/>
      <c r="S35" s="166"/>
      <c r="T35" s="164" t="str">
        <f t="shared" si="9"/>
        <v/>
      </c>
      <c r="U35" s="165">
        <f>IF(E35=予算詳細!$L$4,F35*予算詳細!$N$4,IF(E35=予算詳細!$L$5,F35*予算詳細!$N$5,IF(E35=予算詳細!$L$6,F35*予算詳細!$N$6,F35)))</f>
        <v>0</v>
      </c>
    </row>
    <row r="36" spans="1:21" x14ac:dyDescent="0.2">
      <c r="A36" s="166"/>
      <c r="B36" s="266"/>
      <c r="C36" s="267"/>
      <c r="D36" s="268"/>
      <c r="E36" s="166"/>
      <c r="F36" s="378"/>
      <c r="G36" s="167"/>
      <c r="H36" s="303"/>
      <c r="I36" s="167"/>
      <c r="J36" s="303"/>
      <c r="K36" s="167"/>
      <c r="L36" s="273"/>
      <c r="M36" s="166"/>
      <c r="N36" s="273"/>
      <c r="O36" s="379">
        <f t="shared" si="8"/>
        <v>0</v>
      </c>
      <c r="P36" s="380">
        <f t="shared" si="10"/>
        <v>0</v>
      </c>
      <c r="Q36" s="423">
        <v>0</v>
      </c>
      <c r="R36" s="168"/>
      <c r="S36" s="166"/>
      <c r="T36" s="164" t="str">
        <f t="shared" si="9"/>
        <v/>
      </c>
      <c r="U36" s="165">
        <f>IF(E36=予算詳細!$L$4,F36*予算詳細!$N$4,IF(E36=予算詳細!$L$5,F36*予算詳細!$N$5,IF(E36=予算詳細!$L$6,F36*予算詳細!$N$6,F36)))</f>
        <v>0</v>
      </c>
    </row>
    <row r="37" spans="1:21" x14ac:dyDescent="0.2">
      <c r="A37" s="166"/>
      <c r="B37" s="266"/>
      <c r="C37" s="267"/>
      <c r="D37" s="268"/>
      <c r="E37" s="166"/>
      <c r="F37" s="378"/>
      <c r="G37" s="167"/>
      <c r="H37" s="303"/>
      <c r="I37" s="167"/>
      <c r="J37" s="303"/>
      <c r="K37" s="167"/>
      <c r="L37" s="273"/>
      <c r="M37" s="166"/>
      <c r="N37" s="273"/>
      <c r="O37" s="379">
        <f t="shared" si="8"/>
        <v>0</v>
      </c>
      <c r="P37" s="380">
        <f t="shared" si="10"/>
        <v>0</v>
      </c>
      <c r="Q37" s="423">
        <v>0</v>
      </c>
      <c r="R37" s="168"/>
      <c r="S37" s="166"/>
      <c r="T37" s="164" t="str">
        <f t="shared" si="9"/>
        <v/>
      </c>
      <c r="U37" s="165">
        <f>IF(E37=予算詳細!$L$4,F37*予算詳細!$N$4,IF(E37=予算詳細!$L$5,F37*予算詳細!$N$5,IF(E37=予算詳細!$L$6,F37*予算詳細!$N$6,F37)))</f>
        <v>0</v>
      </c>
    </row>
    <row r="38" spans="1:21" ht="13.5" thickBot="1" x14ac:dyDescent="0.25">
      <c r="K38" s="144" t="str">
        <f>予算詳細!$L$7</f>
        <v>日本円</v>
      </c>
      <c r="L38" s="306"/>
      <c r="M38" s="145"/>
      <c r="N38" s="309"/>
      <c r="O38" s="386">
        <f>SUM(O33:O37)</f>
        <v>20000</v>
      </c>
      <c r="P38" s="386">
        <f>SUM(P33:P37)</f>
        <v>20000</v>
      </c>
      <c r="Q38" s="424">
        <f>SUM(Q33:Q37)</f>
        <v>0</v>
      </c>
    </row>
    <row r="39" spans="1:21" x14ac:dyDescent="0.2">
      <c r="D39" s="218" t="s">
        <v>432</v>
      </c>
    </row>
    <row r="40" spans="1:21" s="10" customFormat="1" ht="13.5" thickBot="1" x14ac:dyDescent="0.25">
      <c r="A40" s="146" t="s">
        <v>263</v>
      </c>
      <c r="B40" s="540" t="s">
        <v>264</v>
      </c>
      <c r="C40" s="541"/>
      <c r="D40" s="542"/>
      <c r="E40" s="146" t="s">
        <v>265</v>
      </c>
      <c r="F40" s="377" t="s">
        <v>266</v>
      </c>
      <c r="G40" s="146" t="s">
        <v>267</v>
      </c>
      <c r="H40" s="146" t="s">
        <v>268</v>
      </c>
      <c r="I40" s="146" t="s">
        <v>267</v>
      </c>
      <c r="J40" s="146" t="s">
        <v>268</v>
      </c>
      <c r="K40" s="146" t="s">
        <v>267</v>
      </c>
      <c r="L40" s="146" t="s">
        <v>268</v>
      </c>
      <c r="M40" s="146" t="s">
        <v>267</v>
      </c>
      <c r="N40" s="146" t="s">
        <v>268</v>
      </c>
      <c r="O40" s="377" t="s">
        <v>273</v>
      </c>
      <c r="P40" s="377" t="s">
        <v>271</v>
      </c>
      <c r="Q40" s="377" t="s">
        <v>272</v>
      </c>
      <c r="R40" s="146" t="s">
        <v>269</v>
      </c>
      <c r="S40" s="146" t="s">
        <v>334</v>
      </c>
      <c r="T40" s="163" t="s">
        <v>333</v>
      </c>
      <c r="U40" s="163" t="s">
        <v>274</v>
      </c>
    </row>
    <row r="41" spans="1:21" ht="13.5" thickTop="1" x14ac:dyDescent="0.2">
      <c r="A41" s="166"/>
      <c r="B41" s="266"/>
      <c r="C41" s="267"/>
      <c r="D41" s="268"/>
      <c r="E41" s="166" t="s">
        <v>3</v>
      </c>
      <c r="F41" s="378">
        <v>4000</v>
      </c>
      <c r="G41" s="167">
        <v>4</v>
      </c>
      <c r="H41" s="303"/>
      <c r="I41" s="167"/>
      <c r="J41" s="303"/>
      <c r="K41" s="167"/>
      <c r="L41" s="273"/>
      <c r="M41" s="166"/>
      <c r="N41" s="273"/>
      <c r="O41" s="379">
        <f t="shared" ref="O41:O43" si="11">ROUNDDOWN(PRODUCT(F41,G41,I41,K41,M41),0)</f>
        <v>16000</v>
      </c>
      <c r="P41" s="380">
        <f>O41-Q41</f>
        <v>16000</v>
      </c>
      <c r="Q41" s="423">
        <v>0</v>
      </c>
      <c r="R41" s="168"/>
      <c r="S41" s="166"/>
      <c r="T41" s="164" t="str">
        <f t="shared" ref="T41:T43" si="12">IF(U41&gt;49999,"3者見積必要","")</f>
        <v/>
      </c>
      <c r="U41" s="165">
        <f>IF(E41=予算詳細!$L$4,F41*予算詳細!$N$4,IF(E41=予算詳細!$L$5,F41*予算詳細!$N$5,IF(E41=予算詳細!$L$6,F41*予算詳細!$N$6,F41)))</f>
        <v>4000</v>
      </c>
    </row>
    <row r="42" spans="1:21" x14ac:dyDescent="0.2">
      <c r="A42" s="166"/>
      <c r="B42" s="266"/>
      <c r="C42" s="267"/>
      <c r="D42" s="268"/>
      <c r="E42" s="166"/>
      <c r="F42" s="378"/>
      <c r="G42" s="167"/>
      <c r="H42" s="303"/>
      <c r="I42" s="167"/>
      <c r="J42" s="303"/>
      <c r="K42" s="167"/>
      <c r="L42" s="273"/>
      <c r="M42" s="166"/>
      <c r="N42" s="273"/>
      <c r="O42" s="379">
        <f t="shared" si="11"/>
        <v>0</v>
      </c>
      <c r="P42" s="380">
        <f t="shared" ref="P42:P43" si="13">O42-Q42</f>
        <v>0</v>
      </c>
      <c r="Q42" s="423">
        <v>0</v>
      </c>
      <c r="R42" s="168"/>
      <c r="S42" s="166"/>
      <c r="T42" s="164" t="str">
        <f t="shared" si="12"/>
        <v/>
      </c>
      <c r="U42" s="165">
        <f>IF(E42=予算詳細!$L$4,F42*予算詳細!$N$4,IF(E42=予算詳細!$L$5,F42*予算詳細!$N$5,IF(E42=予算詳細!$L$6,F42*予算詳細!$N$6,F42)))</f>
        <v>0</v>
      </c>
    </row>
    <row r="43" spans="1:21" x14ac:dyDescent="0.2">
      <c r="A43" s="166"/>
      <c r="B43" s="266"/>
      <c r="C43" s="267"/>
      <c r="D43" s="268"/>
      <c r="E43" s="166"/>
      <c r="F43" s="378"/>
      <c r="G43" s="167"/>
      <c r="H43" s="303"/>
      <c r="I43" s="167"/>
      <c r="J43" s="303"/>
      <c r="K43" s="167"/>
      <c r="L43" s="273"/>
      <c r="M43" s="166"/>
      <c r="N43" s="273"/>
      <c r="O43" s="379">
        <f t="shared" si="11"/>
        <v>0</v>
      </c>
      <c r="P43" s="380">
        <f t="shared" si="13"/>
        <v>0</v>
      </c>
      <c r="Q43" s="423">
        <v>0</v>
      </c>
      <c r="R43" s="168"/>
      <c r="S43" s="166"/>
      <c r="T43" s="164" t="str">
        <f t="shared" si="12"/>
        <v/>
      </c>
      <c r="U43" s="165">
        <f>IF(E43=予算詳細!$L$4,F43*予算詳細!$N$4,IF(E43=予算詳細!$L$5,F43*予算詳細!$N$5,IF(E43=予算詳細!$L$6,F43*予算詳細!$N$6,F43)))</f>
        <v>0</v>
      </c>
    </row>
    <row r="44" spans="1:21" ht="13.5" thickBot="1" x14ac:dyDescent="0.25">
      <c r="K44" s="144" t="str">
        <f>予算詳細!$L$7</f>
        <v>日本円</v>
      </c>
      <c r="L44" s="306"/>
      <c r="M44" s="145"/>
      <c r="N44" s="309"/>
      <c r="O44" s="386">
        <f>SUM(O41:O43)</f>
        <v>16000</v>
      </c>
      <c r="P44" s="386">
        <f t="shared" ref="P44:Q44" si="14">SUM(P41:P43)</f>
        <v>16000</v>
      </c>
      <c r="Q44" s="424">
        <f t="shared" si="14"/>
        <v>0</v>
      </c>
    </row>
    <row r="46" spans="1:21" x14ac:dyDescent="0.2">
      <c r="C46" s="218" t="s">
        <v>468</v>
      </c>
    </row>
    <row r="47" spans="1:21" s="10" customFormat="1" ht="13.5" thickBot="1" x14ac:dyDescent="0.25">
      <c r="A47" s="146" t="s">
        <v>263</v>
      </c>
      <c r="B47" s="540" t="s">
        <v>264</v>
      </c>
      <c r="C47" s="541"/>
      <c r="D47" s="542"/>
      <c r="E47" s="146" t="s">
        <v>265</v>
      </c>
      <c r="F47" s="377" t="s">
        <v>266</v>
      </c>
      <c r="G47" s="146" t="s">
        <v>267</v>
      </c>
      <c r="H47" s="146" t="s">
        <v>268</v>
      </c>
      <c r="I47" s="146" t="s">
        <v>267</v>
      </c>
      <c r="J47" s="146" t="s">
        <v>268</v>
      </c>
      <c r="K47" s="146" t="s">
        <v>267</v>
      </c>
      <c r="L47" s="146" t="s">
        <v>268</v>
      </c>
      <c r="M47" s="146" t="s">
        <v>267</v>
      </c>
      <c r="N47" s="146" t="s">
        <v>268</v>
      </c>
      <c r="O47" s="377" t="s">
        <v>273</v>
      </c>
      <c r="P47" s="377" t="s">
        <v>271</v>
      </c>
      <c r="Q47" s="377" t="s">
        <v>272</v>
      </c>
      <c r="R47" s="146" t="s">
        <v>269</v>
      </c>
      <c r="S47" s="146" t="s">
        <v>334</v>
      </c>
      <c r="T47" s="163" t="s">
        <v>333</v>
      </c>
      <c r="U47" s="163" t="s">
        <v>274</v>
      </c>
    </row>
    <row r="48" spans="1:21" ht="13.5" thickTop="1" x14ac:dyDescent="0.2">
      <c r="A48" s="166"/>
      <c r="B48" s="266"/>
      <c r="C48" s="267"/>
      <c r="D48" s="268"/>
      <c r="E48" s="166" t="s">
        <v>3</v>
      </c>
      <c r="F48" s="378">
        <v>5000</v>
      </c>
      <c r="G48" s="167">
        <v>1</v>
      </c>
      <c r="H48" s="303"/>
      <c r="I48" s="167"/>
      <c r="J48" s="303"/>
      <c r="K48" s="167"/>
      <c r="L48" s="273"/>
      <c r="M48" s="166"/>
      <c r="N48" s="273"/>
      <c r="O48" s="379">
        <f t="shared" ref="O48:O52" si="15">ROUNDDOWN(PRODUCT(F48,G48,I48,K48,M48),0)</f>
        <v>5000</v>
      </c>
      <c r="P48" s="380">
        <f t="shared" ref="P48:P52" si="16">O48-Q48</f>
        <v>5000</v>
      </c>
      <c r="Q48" s="381">
        <v>0</v>
      </c>
      <c r="R48" s="168"/>
      <c r="S48" s="166"/>
      <c r="T48" s="164" t="str">
        <f t="shared" ref="T48:T52" si="17">IF(U48&gt;49999,"3者見積必要","")</f>
        <v/>
      </c>
      <c r="U48" s="165">
        <f>IF(E48=予算詳細!$L$4,F48*予算詳細!$N$4,IF(E48=予算詳細!$L$5,F48*予算詳細!$N$5,IF(E48=予算詳細!$L$6,F48*予算詳細!$N$6,F48)))</f>
        <v>5000</v>
      </c>
    </row>
    <row r="49" spans="1:21" x14ac:dyDescent="0.2">
      <c r="A49" s="166"/>
      <c r="B49" s="266"/>
      <c r="C49" s="267"/>
      <c r="D49" s="268"/>
      <c r="E49" s="166"/>
      <c r="F49" s="378"/>
      <c r="G49" s="167"/>
      <c r="H49" s="303"/>
      <c r="I49" s="167"/>
      <c r="J49" s="303"/>
      <c r="K49" s="167"/>
      <c r="L49" s="273"/>
      <c r="M49" s="166"/>
      <c r="N49" s="273"/>
      <c r="O49" s="379">
        <f t="shared" si="15"/>
        <v>0</v>
      </c>
      <c r="P49" s="380">
        <f t="shared" si="16"/>
        <v>0</v>
      </c>
      <c r="Q49" s="381">
        <v>0</v>
      </c>
      <c r="R49" s="168"/>
      <c r="S49" s="166"/>
      <c r="T49" s="164" t="str">
        <f t="shared" si="17"/>
        <v/>
      </c>
      <c r="U49" s="165">
        <f>IF(E49=予算詳細!$L$4,F49*予算詳細!$N$4,IF(E49=予算詳細!$L$5,F49*予算詳細!$N$5,IF(E49=予算詳細!$L$6,F49*予算詳細!$N$6,F49)))</f>
        <v>0</v>
      </c>
    </row>
    <row r="50" spans="1:21" x14ac:dyDescent="0.2">
      <c r="A50" s="166"/>
      <c r="B50" s="266"/>
      <c r="C50" s="267"/>
      <c r="D50" s="268"/>
      <c r="E50" s="166"/>
      <c r="F50" s="378"/>
      <c r="G50" s="167"/>
      <c r="H50" s="303"/>
      <c r="I50" s="167"/>
      <c r="J50" s="303"/>
      <c r="K50" s="167"/>
      <c r="L50" s="273"/>
      <c r="M50" s="166"/>
      <c r="N50" s="273"/>
      <c r="O50" s="379">
        <f t="shared" si="15"/>
        <v>0</v>
      </c>
      <c r="P50" s="380">
        <f t="shared" si="16"/>
        <v>0</v>
      </c>
      <c r="Q50" s="381">
        <v>0</v>
      </c>
      <c r="R50" s="168"/>
      <c r="S50" s="166"/>
      <c r="T50" s="164" t="str">
        <f t="shared" si="17"/>
        <v/>
      </c>
      <c r="U50" s="165">
        <f>IF(E50=予算詳細!$L$4,F50*予算詳細!$N$4,IF(E50=予算詳細!$L$5,F50*予算詳細!$N$5,IF(E50=予算詳細!$L$6,F50*予算詳細!$N$6,F50)))</f>
        <v>0</v>
      </c>
    </row>
    <row r="51" spans="1:21" x14ac:dyDescent="0.2">
      <c r="A51" s="166"/>
      <c r="B51" s="266"/>
      <c r="C51" s="267"/>
      <c r="D51" s="268"/>
      <c r="E51" s="166"/>
      <c r="F51" s="378"/>
      <c r="G51" s="167"/>
      <c r="H51" s="303"/>
      <c r="I51" s="167"/>
      <c r="J51" s="303"/>
      <c r="K51" s="167"/>
      <c r="L51" s="273"/>
      <c r="M51" s="166"/>
      <c r="N51" s="273"/>
      <c r="O51" s="379">
        <f t="shared" si="15"/>
        <v>0</v>
      </c>
      <c r="P51" s="380">
        <f t="shared" si="16"/>
        <v>0</v>
      </c>
      <c r="Q51" s="381">
        <v>0</v>
      </c>
      <c r="R51" s="168"/>
      <c r="S51" s="166"/>
      <c r="T51" s="164" t="str">
        <f t="shared" si="17"/>
        <v/>
      </c>
      <c r="U51" s="165">
        <f>IF(E51=予算詳細!$L$4,F51*予算詳細!$N$4,IF(E51=予算詳細!$L$5,F51*予算詳細!$N$5,IF(E51=予算詳細!$L$6,F51*予算詳細!$N$6,F51)))</f>
        <v>0</v>
      </c>
    </row>
    <row r="52" spans="1:21" x14ac:dyDescent="0.2">
      <c r="A52" s="166"/>
      <c r="B52" s="266"/>
      <c r="C52" s="267"/>
      <c r="D52" s="268"/>
      <c r="E52" s="166"/>
      <c r="F52" s="378"/>
      <c r="G52" s="167"/>
      <c r="H52" s="303"/>
      <c r="I52" s="167"/>
      <c r="J52" s="303"/>
      <c r="K52" s="167"/>
      <c r="L52" s="273"/>
      <c r="M52" s="166"/>
      <c r="N52" s="273"/>
      <c r="O52" s="379">
        <f t="shared" si="15"/>
        <v>0</v>
      </c>
      <c r="P52" s="380">
        <f t="shared" si="16"/>
        <v>0</v>
      </c>
      <c r="Q52" s="381">
        <v>0</v>
      </c>
      <c r="R52" s="168"/>
      <c r="S52" s="166"/>
      <c r="T52" s="164" t="str">
        <f t="shared" si="17"/>
        <v/>
      </c>
      <c r="U52" s="165">
        <f>IF(E52=予算詳細!$L$4,F52*予算詳細!$N$4,IF(E52=予算詳細!$L$5,F52*予算詳細!$N$5,IF(E52=予算詳細!$L$6,F52*予算詳細!$N$6,F52)))</f>
        <v>0</v>
      </c>
    </row>
    <row r="53" spans="1:21" ht="13.5" thickBot="1" x14ac:dyDescent="0.25">
      <c r="K53" s="144" t="str">
        <f>予算詳細!$L$7</f>
        <v>日本円</v>
      </c>
      <c r="L53" s="306"/>
      <c r="M53" s="145"/>
      <c r="N53" s="309"/>
      <c r="O53" s="386">
        <f>SUM(O48:O52)</f>
        <v>5000</v>
      </c>
      <c r="P53" s="386">
        <f>SUM(P48:P52)</f>
        <v>5000</v>
      </c>
      <c r="Q53" s="387">
        <f>SUM(Q48:Q52)</f>
        <v>0</v>
      </c>
    </row>
    <row r="55" spans="1:21" x14ac:dyDescent="0.2">
      <c r="C55" s="218" t="s">
        <v>469</v>
      </c>
    </row>
    <row r="56" spans="1:21" s="10" customFormat="1" ht="13.5" thickBot="1" x14ac:dyDescent="0.25">
      <c r="A56" s="146" t="s">
        <v>263</v>
      </c>
      <c r="B56" s="540" t="s">
        <v>264</v>
      </c>
      <c r="C56" s="541"/>
      <c r="D56" s="542"/>
      <c r="E56" s="146" t="s">
        <v>265</v>
      </c>
      <c r="F56" s="377" t="s">
        <v>266</v>
      </c>
      <c r="G56" s="146" t="s">
        <v>267</v>
      </c>
      <c r="H56" s="146" t="s">
        <v>268</v>
      </c>
      <c r="I56" s="146" t="s">
        <v>267</v>
      </c>
      <c r="J56" s="146" t="s">
        <v>268</v>
      </c>
      <c r="K56" s="146" t="s">
        <v>267</v>
      </c>
      <c r="L56" s="146" t="s">
        <v>268</v>
      </c>
      <c r="M56" s="146" t="s">
        <v>267</v>
      </c>
      <c r="N56" s="146" t="s">
        <v>268</v>
      </c>
      <c r="O56" s="377" t="s">
        <v>273</v>
      </c>
      <c r="P56" s="377" t="s">
        <v>271</v>
      </c>
      <c r="Q56" s="377" t="s">
        <v>272</v>
      </c>
      <c r="R56" s="146" t="s">
        <v>269</v>
      </c>
      <c r="S56" s="146" t="s">
        <v>334</v>
      </c>
      <c r="T56" s="163" t="s">
        <v>333</v>
      </c>
      <c r="U56" s="163" t="s">
        <v>274</v>
      </c>
    </row>
    <row r="57" spans="1:21" ht="13.5" thickTop="1" x14ac:dyDescent="0.2">
      <c r="A57" s="166"/>
      <c r="B57" s="266"/>
      <c r="C57" s="267"/>
      <c r="D57" s="268"/>
      <c r="E57" s="166" t="s">
        <v>3</v>
      </c>
      <c r="F57" s="378">
        <v>1000</v>
      </c>
      <c r="G57" s="167">
        <v>12</v>
      </c>
      <c r="H57" s="303"/>
      <c r="I57" s="167"/>
      <c r="J57" s="303"/>
      <c r="K57" s="167"/>
      <c r="L57" s="273"/>
      <c r="M57" s="166"/>
      <c r="N57" s="273"/>
      <c r="O57" s="379">
        <f t="shared" ref="O57:O61" si="18">ROUNDDOWN(PRODUCT(F57,G57,I57,K57,M57),0)</f>
        <v>12000</v>
      </c>
      <c r="P57" s="380">
        <f t="shared" ref="P57:P61" si="19">O57-Q57</f>
        <v>12000</v>
      </c>
      <c r="Q57" s="423">
        <v>0</v>
      </c>
      <c r="R57" s="168"/>
      <c r="S57" s="166"/>
      <c r="T57" s="164" t="str">
        <f t="shared" ref="T57:T61" si="20">IF(U57&gt;49999,"3者見積必要","")</f>
        <v/>
      </c>
      <c r="U57" s="165">
        <f>IF(E57=予算詳細!$L$4,F57*予算詳細!$N$4,IF(E57=予算詳細!$L$5,F57*予算詳細!$N$5,IF(E57=予算詳細!$L$6,F57*予算詳細!$N$6,F57)))</f>
        <v>1000</v>
      </c>
    </row>
    <row r="58" spans="1:21" x14ac:dyDescent="0.2">
      <c r="A58" s="166"/>
      <c r="B58" s="266"/>
      <c r="C58" s="267"/>
      <c r="D58" s="268"/>
      <c r="E58" s="166"/>
      <c r="F58" s="378"/>
      <c r="G58" s="167"/>
      <c r="H58" s="303"/>
      <c r="I58" s="167"/>
      <c r="J58" s="303"/>
      <c r="K58" s="167"/>
      <c r="L58" s="273"/>
      <c r="M58" s="166"/>
      <c r="N58" s="273"/>
      <c r="O58" s="379">
        <f t="shared" si="18"/>
        <v>0</v>
      </c>
      <c r="P58" s="380">
        <f t="shared" si="19"/>
        <v>0</v>
      </c>
      <c r="Q58" s="423">
        <v>0</v>
      </c>
      <c r="R58" s="168"/>
      <c r="S58" s="166"/>
      <c r="T58" s="164" t="str">
        <f t="shared" si="20"/>
        <v/>
      </c>
      <c r="U58" s="165">
        <f>IF(E58=予算詳細!$L$4,F58*予算詳細!$N$4,IF(E58=予算詳細!$L$5,F58*予算詳細!$N$5,IF(E58=予算詳細!$L$6,F58*予算詳細!$N$6,F58)))</f>
        <v>0</v>
      </c>
    </row>
    <row r="59" spans="1:21" x14ac:dyDescent="0.2">
      <c r="A59" s="166"/>
      <c r="B59" s="266"/>
      <c r="C59" s="267"/>
      <c r="D59" s="268"/>
      <c r="E59" s="166"/>
      <c r="F59" s="378"/>
      <c r="G59" s="167"/>
      <c r="H59" s="303"/>
      <c r="I59" s="167"/>
      <c r="J59" s="303"/>
      <c r="K59" s="167"/>
      <c r="L59" s="273"/>
      <c r="M59" s="166"/>
      <c r="N59" s="273"/>
      <c r="O59" s="379">
        <f t="shared" si="18"/>
        <v>0</v>
      </c>
      <c r="P59" s="380">
        <f t="shared" si="19"/>
        <v>0</v>
      </c>
      <c r="Q59" s="423">
        <v>0</v>
      </c>
      <c r="R59" s="168"/>
      <c r="S59" s="166"/>
      <c r="T59" s="164" t="str">
        <f t="shared" si="20"/>
        <v/>
      </c>
      <c r="U59" s="165">
        <f>IF(E59=予算詳細!$L$4,F59*予算詳細!$N$4,IF(E59=予算詳細!$L$5,F59*予算詳細!$N$5,IF(E59=予算詳細!$L$6,F59*予算詳細!$N$6,F59)))</f>
        <v>0</v>
      </c>
    </row>
    <row r="60" spans="1:21" x14ac:dyDescent="0.2">
      <c r="A60" s="166"/>
      <c r="B60" s="266"/>
      <c r="C60" s="267"/>
      <c r="D60" s="268"/>
      <c r="E60" s="166"/>
      <c r="F60" s="378"/>
      <c r="G60" s="167"/>
      <c r="H60" s="303"/>
      <c r="I60" s="167"/>
      <c r="J60" s="303"/>
      <c r="K60" s="167"/>
      <c r="L60" s="273"/>
      <c r="M60" s="166"/>
      <c r="N60" s="273"/>
      <c r="O60" s="379">
        <f t="shared" si="18"/>
        <v>0</v>
      </c>
      <c r="P60" s="380">
        <f t="shared" si="19"/>
        <v>0</v>
      </c>
      <c r="Q60" s="423">
        <v>0</v>
      </c>
      <c r="R60" s="168"/>
      <c r="S60" s="166"/>
      <c r="T60" s="164" t="str">
        <f t="shared" si="20"/>
        <v/>
      </c>
      <c r="U60" s="165">
        <f>IF(E60=予算詳細!$L$4,F60*予算詳細!$N$4,IF(E60=予算詳細!$L$5,F60*予算詳細!$N$5,IF(E60=予算詳細!$L$6,F60*予算詳細!$N$6,F60)))</f>
        <v>0</v>
      </c>
    </row>
    <row r="61" spans="1:21" x14ac:dyDescent="0.2">
      <c r="A61" s="166"/>
      <c r="B61" s="266"/>
      <c r="C61" s="267"/>
      <c r="D61" s="268"/>
      <c r="E61" s="166"/>
      <c r="F61" s="378"/>
      <c r="G61" s="167"/>
      <c r="H61" s="303"/>
      <c r="I61" s="167"/>
      <c r="J61" s="303"/>
      <c r="K61" s="167"/>
      <c r="L61" s="273"/>
      <c r="M61" s="166"/>
      <c r="N61" s="273"/>
      <c r="O61" s="379">
        <f t="shared" si="18"/>
        <v>0</v>
      </c>
      <c r="P61" s="380">
        <f t="shared" si="19"/>
        <v>0</v>
      </c>
      <c r="Q61" s="423">
        <v>0</v>
      </c>
      <c r="R61" s="168"/>
      <c r="S61" s="166"/>
      <c r="T61" s="164" t="str">
        <f t="shared" si="20"/>
        <v/>
      </c>
      <c r="U61" s="165">
        <f>IF(E61=予算詳細!$L$4,F61*予算詳細!$N$4,IF(E61=予算詳細!$L$5,F61*予算詳細!$N$5,IF(E61=予算詳細!$L$6,F61*予算詳細!$N$6,F61)))</f>
        <v>0</v>
      </c>
    </row>
    <row r="62" spans="1:21" ht="13.5" thickBot="1" x14ac:dyDescent="0.25">
      <c r="K62" s="144" t="str">
        <f>予算詳細!$L$7</f>
        <v>日本円</v>
      </c>
      <c r="L62" s="306"/>
      <c r="M62" s="145"/>
      <c r="N62" s="309"/>
      <c r="O62" s="386">
        <f>SUM(O57:O61)</f>
        <v>12000</v>
      </c>
      <c r="P62" s="386">
        <f>SUM(P57:P61)</f>
        <v>12000</v>
      </c>
      <c r="Q62" s="424">
        <f>SUM(Q57:Q61)</f>
        <v>0</v>
      </c>
    </row>
    <row r="63" spans="1:21" x14ac:dyDescent="0.2">
      <c r="B63" s="218" t="s">
        <v>372</v>
      </c>
    </row>
    <row r="64" spans="1:21" s="10" customFormat="1" ht="13.5" thickBot="1" x14ac:dyDescent="0.25">
      <c r="A64" s="146" t="s">
        <v>263</v>
      </c>
      <c r="B64" s="540" t="s">
        <v>264</v>
      </c>
      <c r="C64" s="541"/>
      <c r="D64" s="542"/>
      <c r="E64" s="146" t="s">
        <v>265</v>
      </c>
      <c r="F64" s="377" t="s">
        <v>266</v>
      </c>
      <c r="G64" s="146" t="s">
        <v>267</v>
      </c>
      <c r="H64" s="146" t="s">
        <v>268</v>
      </c>
      <c r="I64" s="146" t="s">
        <v>267</v>
      </c>
      <c r="J64" s="146" t="s">
        <v>268</v>
      </c>
      <c r="K64" s="146" t="s">
        <v>267</v>
      </c>
      <c r="L64" s="146" t="s">
        <v>268</v>
      </c>
      <c r="M64" s="146" t="s">
        <v>267</v>
      </c>
      <c r="N64" s="146" t="s">
        <v>268</v>
      </c>
      <c r="O64" s="377" t="s">
        <v>273</v>
      </c>
      <c r="P64" s="377" t="s">
        <v>271</v>
      </c>
      <c r="Q64" s="377" t="s">
        <v>272</v>
      </c>
      <c r="R64" s="146" t="s">
        <v>269</v>
      </c>
      <c r="S64" s="146" t="s">
        <v>334</v>
      </c>
      <c r="T64" s="163" t="s">
        <v>333</v>
      </c>
      <c r="U64" s="163" t="s">
        <v>274</v>
      </c>
    </row>
    <row r="65" spans="1:21" ht="13.5" thickTop="1" x14ac:dyDescent="0.2">
      <c r="A65" s="166"/>
      <c r="B65" s="266"/>
      <c r="C65" s="267"/>
      <c r="D65" s="268"/>
      <c r="E65" s="166"/>
      <c r="F65" s="378">
        <v>1000</v>
      </c>
      <c r="G65" s="167"/>
      <c r="H65" s="303"/>
      <c r="I65" s="167"/>
      <c r="J65" s="303"/>
      <c r="K65" s="167"/>
      <c r="L65" s="273"/>
      <c r="M65" s="166"/>
      <c r="N65" s="273"/>
      <c r="O65" s="379">
        <f t="shared" ref="O65:O69" si="21">ROUNDDOWN(PRODUCT(F65,G65,I65,K65,M65),0)</f>
        <v>1000</v>
      </c>
      <c r="P65" s="380">
        <f>O65-Q65</f>
        <v>1000</v>
      </c>
      <c r="Q65" s="423">
        <v>0</v>
      </c>
      <c r="R65" s="168"/>
      <c r="S65" s="166"/>
      <c r="T65" s="164" t="str">
        <f t="shared" ref="T65:T69" si="22">IF(U65&gt;49999,"3者見積必要","")</f>
        <v/>
      </c>
      <c r="U65" s="165">
        <f>IF(E65=予算詳細!$L$4,F65*予算詳細!$N$4,IF(E65=予算詳細!$L$5,F65*予算詳細!$N$5,IF(E65=予算詳細!$L$6,F65*予算詳細!$N$6,F65)))</f>
        <v>1000</v>
      </c>
    </row>
    <row r="66" spans="1:21" x14ac:dyDescent="0.2">
      <c r="A66" s="166"/>
      <c r="B66" s="266"/>
      <c r="C66" s="267"/>
      <c r="D66" s="268"/>
      <c r="E66" s="166"/>
      <c r="F66" s="378"/>
      <c r="G66" s="167"/>
      <c r="H66" s="303"/>
      <c r="I66" s="167"/>
      <c r="J66" s="303"/>
      <c r="K66" s="167"/>
      <c r="L66" s="273"/>
      <c r="M66" s="166"/>
      <c r="N66" s="273"/>
      <c r="O66" s="379">
        <f t="shared" si="21"/>
        <v>0</v>
      </c>
      <c r="P66" s="380">
        <f t="shared" ref="P66:P69" si="23">O66-Q66</f>
        <v>0</v>
      </c>
      <c r="Q66" s="423">
        <v>0</v>
      </c>
      <c r="R66" s="168"/>
      <c r="S66" s="166"/>
      <c r="T66" s="164" t="str">
        <f t="shared" si="22"/>
        <v/>
      </c>
      <c r="U66" s="165">
        <f>IF(E66=予算詳細!$L$4,F66*予算詳細!$N$4,IF(E66=予算詳細!$L$5,F66*予算詳細!$N$5,IF(E66=予算詳細!$L$6,F66*予算詳細!$N$6,F66)))</f>
        <v>0</v>
      </c>
    </row>
    <row r="67" spans="1:21" x14ac:dyDescent="0.2">
      <c r="A67" s="166"/>
      <c r="B67" s="266"/>
      <c r="C67" s="267"/>
      <c r="D67" s="268"/>
      <c r="E67" s="166"/>
      <c r="F67" s="378"/>
      <c r="G67" s="167"/>
      <c r="H67" s="303"/>
      <c r="I67" s="167"/>
      <c r="J67" s="303"/>
      <c r="K67" s="167"/>
      <c r="L67" s="273"/>
      <c r="M67" s="166"/>
      <c r="N67" s="273"/>
      <c r="O67" s="379">
        <f t="shared" si="21"/>
        <v>0</v>
      </c>
      <c r="P67" s="380">
        <f t="shared" si="23"/>
        <v>0</v>
      </c>
      <c r="Q67" s="423">
        <v>0</v>
      </c>
      <c r="R67" s="168"/>
      <c r="S67" s="166"/>
      <c r="T67" s="164" t="str">
        <f t="shared" si="22"/>
        <v/>
      </c>
      <c r="U67" s="165">
        <f>IF(E67=予算詳細!$L$4,F67*予算詳細!$N$4,IF(E67=予算詳細!$L$5,F67*予算詳細!$N$5,IF(E67=予算詳細!$L$6,F67*予算詳細!$N$6,F67)))</f>
        <v>0</v>
      </c>
    </row>
    <row r="68" spans="1:21" x14ac:dyDescent="0.2">
      <c r="A68" s="166"/>
      <c r="B68" s="266"/>
      <c r="C68" s="267"/>
      <c r="D68" s="268"/>
      <c r="E68" s="166"/>
      <c r="F68" s="378"/>
      <c r="G68" s="167"/>
      <c r="H68" s="303"/>
      <c r="I68" s="167"/>
      <c r="J68" s="303"/>
      <c r="K68" s="167"/>
      <c r="L68" s="273"/>
      <c r="M68" s="166"/>
      <c r="N68" s="273"/>
      <c r="O68" s="379">
        <f t="shared" si="21"/>
        <v>0</v>
      </c>
      <c r="P68" s="380">
        <f t="shared" si="23"/>
        <v>0</v>
      </c>
      <c r="Q68" s="423">
        <v>0</v>
      </c>
      <c r="R68" s="168"/>
      <c r="S68" s="166"/>
      <c r="T68" s="164" t="str">
        <f t="shared" si="22"/>
        <v/>
      </c>
      <c r="U68" s="165">
        <f>IF(E68=予算詳細!$L$4,F68*予算詳細!$N$4,IF(E68=予算詳細!$L$5,F68*予算詳細!$N$5,IF(E68=予算詳細!$L$6,F68*予算詳細!$N$6,F68)))</f>
        <v>0</v>
      </c>
    </row>
    <row r="69" spans="1:21" x14ac:dyDescent="0.2">
      <c r="A69" s="166"/>
      <c r="B69" s="266"/>
      <c r="C69" s="267"/>
      <c r="D69" s="268"/>
      <c r="E69" s="166"/>
      <c r="F69" s="378"/>
      <c r="G69" s="167"/>
      <c r="H69" s="303"/>
      <c r="I69" s="167"/>
      <c r="J69" s="303"/>
      <c r="K69" s="167"/>
      <c r="L69" s="273"/>
      <c r="M69" s="166"/>
      <c r="N69" s="273"/>
      <c r="O69" s="379">
        <f t="shared" si="21"/>
        <v>0</v>
      </c>
      <c r="P69" s="380">
        <f t="shared" si="23"/>
        <v>0</v>
      </c>
      <c r="Q69" s="423">
        <v>0</v>
      </c>
      <c r="R69" s="168"/>
      <c r="S69" s="166"/>
      <c r="T69" s="164" t="str">
        <f t="shared" si="22"/>
        <v/>
      </c>
      <c r="U69" s="165">
        <f>IF(E69=予算詳細!$L$4,F69*予算詳細!$N$4,IF(E69=予算詳細!$L$5,F69*予算詳細!$N$5,IF(E69=予算詳細!$L$6,F69*予算詳細!$N$6,F69)))</f>
        <v>0</v>
      </c>
    </row>
    <row r="70" spans="1:21" ht="13.5" thickBot="1" x14ac:dyDescent="0.25">
      <c r="K70" s="144" t="str">
        <f>予算詳細!$L$7</f>
        <v>日本円</v>
      </c>
      <c r="L70" s="306"/>
      <c r="M70" s="145"/>
      <c r="N70" s="309"/>
      <c r="O70" s="386">
        <f>SUM(O65:O69)</f>
        <v>1000</v>
      </c>
      <c r="P70" s="386">
        <f>SUM(P65:P69)</f>
        <v>1000</v>
      </c>
      <c r="Q70" s="424">
        <f>SUM(Q65:Q69)</f>
        <v>0</v>
      </c>
    </row>
    <row r="71" spans="1:21" x14ac:dyDescent="0.2">
      <c r="A71" t="s">
        <v>465</v>
      </c>
      <c r="K71" s="419"/>
      <c r="L71" s="420"/>
      <c r="M71" s="421"/>
      <c r="N71" s="420"/>
      <c r="O71" s="422"/>
      <c r="P71" s="422"/>
      <c r="Q71" s="422"/>
    </row>
    <row r="72" spans="1:21" ht="13.5" thickBot="1" x14ac:dyDescent="0.25">
      <c r="A72" s="146" t="s">
        <v>263</v>
      </c>
      <c r="B72" s="540" t="s">
        <v>264</v>
      </c>
      <c r="C72" s="541"/>
      <c r="D72" s="542"/>
      <c r="E72" s="146" t="s">
        <v>265</v>
      </c>
      <c r="F72" s="377" t="s">
        <v>266</v>
      </c>
      <c r="G72" s="146" t="s">
        <v>267</v>
      </c>
      <c r="H72" s="146" t="s">
        <v>268</v>
      </c>
      <c r="I72" s="146" t="s">
        <v>267</v>
      </c>
      <c r="J72" s="146" t="s">
        <v>268</v>
      </c>
      <c r="K72" s="146" t="s">
        <v>267</v>
      </c>
      <c r="L72" s="146" t="s">
        <v>268</v>
      </c>
      <c r="M72" s="146" t="s">
        <v>267</v>
      </c>
      <c r="N72" s="146" t="s">
        <v>268</v>
      </c>
      <c r="O72" s="377" t="s">
        <v>273</v>
      </c>
      <c r="P72" s="377" t="s">
        <v>271</v>
      </c>
      <c r="Q72" s="377" t="s">
        <v>272</v>
      </c>
      <c r="R72" s="146" t="s">
        <v>269</v>
      </c>
      <c r="S72" s="146" t="s">
        <v>334</v>
      </c>
      <c r="T72" s="163"/>
      <c r="U72" s="163"/>
    </row>
    <row r="73" spans="1:21" ht="13.5" thickTop="1" x14ac:dyDescent="0.2">
      <c r="A73" s="166"/>
      <c r="B73" s="266" t="s">
        <v>387</v>
      </c>
      <c r="C73" s="267"/>
      <c r="D73" s="268"/>
      <c r="E73" s="166" t="s">
        <v>6</v>
      </c>
      <c r="F73" s="378">
        <v>5000</v>
      </c>
      <c r="G73" s="167">
        <v>1</v>
      </c>
      <c r="H73" s="303"/>
      <c r="I73" s="167"/>
      <c r="J73" s="303"/>
      <c r="K73" s="167"/>
      <c r="L73" s="273"/>
      <c r="M73" s="166"/>
      <c r="N73" s="273"/>
      <c r="O73" s="379">
        <f>ROUNDDOWN(PRODUCT(F73,G73,I73,K73,M73),2)</f>
        <v>5000</v>
      </c>
      <c r="P73" s="380">
        <f t="shared" ref="P73" si="24">O73-Q73</f>
        <v>5000</v>
      </c>
      <c r="Q73" s="381">
        <v>0</v>
      </c>
      <c r="R73" s="168"/>
      <c r="S73" s="166"/>
      <c r="T73" s="164" t="s">
        <v>377</v>
      </c>
      <c r="U73" s="165"/>
    </row>
    <row r="74" spans="1:21" ht="13.5" thickBot="1" x14ac:dyDescent="0.25">
      <c r="A74" s="166"/>
      <c r="B74" s="266" t="s">
        <v>388</v>
      </c>
      <c r="C74" s="267"/>
      <c r="D74" s="268"/>
      <c r="E74" s="166" t="s">
        <v>3</v>
      </c>
      <c r="F74" s="378">
        <v>300000</v>
      </c>
      <c r="G74" s="167">
        <v>1</v>
      </c>
      <c r="H74" s="303"/>
      <c r="I74" s="167"/>
      <c r="J74" s="303"/>
      <c r="K74" s="167"/>
      <c r="L74" s="273"/>
      <c r="M74" s="166"/>
      <c r="N74" s="273"/>
      <c r="O74" s="379">
        <f>ROUNDDOWN(PRODUCT(F74,G74,I74,K74,M74),2)</f>
        <v>300000</v>
      </c>
      <c r="P74" s="380">
        <f>O74-Q74</f>
        <v>300000</v>
      </c>
      <c r="Q74" s="381">
        <v>0</v>
      </c>
      <c r="R74" s="168"/>
      <c r="S74" s="166"/>
      <c r="T74" s="164" t="s">
        <v>377</v>
      </c>
      <c r="U74" s="165"/>
    </row>
    <row r="75" spans="1:21" x14ac:dyDescent="0.2">
      <c r="A75" s="220"/>
      <c r="B75" s="220"/>
      <c r="C75" s="220"/>
      <c r="D75" s="221"/>
      <c r="E75" s="220"/>
      <c r="F75" s="389"/>
      <c r="G75" s="222"/>
      <c r="H75" s="315"/>
      <c r="I75" s="222"/>
      <c r="J75" s="315"/>
      <c r="K75" s="140" t="str">
        <f>予算詳細!$L$4</f>
        <v>USD</v>
      </c>
      <c r="L75" s="304"/>
      <c r="M75" s="141"/>
      <c r="N75" s="307"/>
      <c r="O75" s="382">
        <f>SUMIF($E$73:$E$74,$K75,O$73:O$74)</f>
        <v>5000</v>
      </c>
      <c r="P75" s="382">
        <f>SUMIF($E$73:$E$74,$K75,P$73:P$74)</f>
        <v>5000</v>
      </c>
      <c r="Q75" s="382">
        <f>SUMIF($E$73:$E$74,$K75,Q$73:Q$74)</f>
        <v>0</v>
      </c>
      <c r="R75" s="221"/>
      <c r="S75" s="220"/>
    </row>
    <row r="76" spans="1:21" x14ac:dyDescent="0.2">
      <c r="K76" s="142" t="str">
        <f>予算詳細!$L$5</f>
        <v>MMK</v>
      </c>
      <c r="L76" s="305"/>
      <c r="M76" s="143"/>
      <c r="N76" s="308"/>
      <c r="O76" s="384">
        <f t="shared" ref="O76:Q78" si="25">SUMIF($E$73:$E$74,$K76,O$73:O$74)</f>
        <v>0</v>
      </c>
      <c r="P76" s="384">
        <f t="shared" si="25"/>
        <v>0</v>
      </c>
      <c r="Q76" s="384">
        <f t="shared" si="25"/>
        <v>0</v>
      </c>
    </row>
    <row r="77" spans="1:21" x14ac:dyDescent="0.2">
      <c r="K77" s="142" t="str">
        <f>予算詳細!$L$6</f>
        <v>THB</v>
      </c>
      <c r="L77" s="305"/>
      <c r="M77" s="143"/>
      <c r="N77" s="308"/>
      <c r="O77" s="384">
        <f t="shared" si="25"/>
        <v>0</v>
      </c>
      <c r="P77" s="384">
        <f t="shared" si="25"/>
        <v>0</v>
      </c>
      <c r="Q77" s="384">
        <f t="shared" si="25"/>
        <v>0</v>
      </c>
    </row>
    <row r="78" spans="1:21" ht="13.5" thickBot="1" x14ac:dyDescent="0.25">
      <c r="K78" s="144" t="str">
        <f>予算詳細!$L$7</f>
        <v>日本円</v>
      </c>
      <c r="L78" s="306"/>
      <c r="M78" s="145"/>
      <c r="N78" s="309"/>
      <c r="O78" s="386">
        <f t="shared" si="25"/>
        <v>300000</v>
      </c>
      <c r="P78" s="386">
        <f t="shared" si="25"/>
        <v>300000</v>
      </c>
      <c r="Q78" s="386">
        <f t="shared" si="25"/>
        <v>0</v>
      </c>
    </row>
  </sheetData>
  <sheetProtection selectLockedCells="1"/>
  <mergeCells count="8">
    <mergeCell ref="B5:D5"/>
    <mergeCell ref="B72:D72"/>
    <mergeCell ref="B56:D56"/>
    <mergeCell ref="B64:D64"/>
    <mergeCell ref="B20:D20"/>
    <mergeCell ref="B32:D32"/>
    <mergeCell ref="B40:D40"/>
    <mergeCell ref="B47:D47"/>
  </mergeCells>
  <phoneticPr fontId="8"/>
  <dataValidations count="1">
    <dataValidation type="list" allowBlank="1" showInputMessage="1" showErrorMessage="1" sqref="E75">
      <formula1>#REF!</formula1>
    </dataValidation>
  </dataValidations>
  <pageMargins left="0.70866141732283472" right="0.70866141732283472" top="0.74803149606299213" bottom="0.74803149606299213" header="0.31496062992125984" footer="0.31496062992125984"/>
  <pageSetup paperSize="9" scale="90" fitToHeight="2"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予算詳細!$L$4:$L$7</xm:f>
          </x14:formula1>
          <xm:sqref>E6:E12 E21:E29 E33:E37 E41:E43 E48:E52 E57:E61 E65:E69 E73:E74</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8</vt:i4>
      </vt:variant>
    </vt:vector>
  </HeadingPairs>
  <TitlesOfParts>
    <vt:vector size="17" baseType="lpstr">
      <vt:lpstr>予算詳細</vt:lpstr>
      <vt:lpstr>通貨ﾘｽﾄ</vt:lpstr>
      <vt:lpstr>人件費詳細</vt:lpstr>
      <vt:lpstr>別表1；資機材等購入費</vt:lpstr>
      <vt:lpstr>別表2；ワークショップ等開催費</vt:lpstr>
      <vt:lpstr>別表3；専門家派遣旅費等</vt:lpstr>
      <vt:lpstr>別表4；研修員招へい費</vt:lpstr>
      <vt:lpstr>別表5；現地事業管理費</vt:lpstr>
      <vt:lpstr>別表6；現地事業後方支援経費</vt:lpstr>
      <vt:lpstr>人件費詳細!Print_Area</vt:lpstr>
      <vt:lpstr>'別表1；資機材等購入費'!Print_Area</vt:lpstr>
      <vt:lpstr>'別表2；ワークショップ等開催費'!Print_Area</vt:lpstr>
      <vt:lpstr>'別表3；専門家派遣旅費等'!Print_Area</vt:lpstr>
      <vt:lpstr>'別表4；研修員招へい費'!Print_Area</vt:lpstr>
      <vt:lpstr>'別表5；現地事業管理費'!Print_Area</vt:lpstr>
      <vt:lpstr>'別表6；現地事業後方支援経費'!Print_Area</vt:lpstr>
      <vt:lpstr>予算詳細!Print_Area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情報通信課</cp:lastModifiedBy>
  <cp:lastPrinted>2021-03-22T11:42:40Z</cp:lastPrinted>
  <dcterms:created xsi:type="dcterms:W3CDTF">2010-01-29T05:41:16Z</dcterms:created>
  <dcterms:modified xsi:type="dcterms:W3CDTF">2021-04-27T08:50:35Z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0702bf62-88e6-456d-b298-e2abb13de1ea_Enabled">
    <vt:lpwstr>True</vt:lpwstr>
  </property>
  <property fmtid="{D5CDD505-2E9C-101B-9397-08002B2CF9AE}" pid="3" name="MSIP_Label_0702bf62-88e6-456d-b298-e2abb13de1ea_SiteId">
    <vt:lpwstr>548d26ab-8caa-49e1-97c2-a1b1a06cc39c</vt:lpwstr>
  </property>
  <property fmtid="{D5CDD505-2E9C-101B-9397-08002B2CF9AE}" pid="4" name="MSIP_Label_0702bf62-88e6-456d-b298-e2abb13de1ea_Owner">
    <vt:lpwstr>akirnakamura@coca-cola.com</vt:lpwstr>
  </property>
  <property fmtid="{D5CDD505-2E9C-101B-9397-08002B2CF9AE}" pid="5" name="MSIP_Label_0702bf62-88e6-456d-b298-e2abb13de1ea_SetDate">
    <vt:lpwstr>2021-04-23T13:27:57.8298916Z</vt:lpwstr>
  </property>
  <property fmtid="{D5CDD505-2E9C-101B-9397-08002B2CF9AE}" pid="6" name="MSIP_Label_0702bf62-88e6-456d-b298-e2abb13de1ea_Name">
    <vt:lpwstr>Confidential (not protected)</vt:lpwstr>
  </property>
  <property fmtid="{D5CDD505-2E9C-101B-9397-08002B2CF9AE}" pid="7" name="MSIP_Label_0702bf62-88e6-456d-b298-e2abb13de1ea_Application">
    <vt:lpwstr>Microsoft Azure Information Protection</vt:lpwstr>
  </property>
  <property fmtid="{D5CDD505-2E9C-101B-9397-08002B2CF9AE}" pid="8" name="MSIP_Label_0702bf62-88e6-456d-b298-e2abb13de1ea_ActionId">
    <vt:lpwstr>74a9bfdb-281a-4e1e-b838-4e2772313f3b</vt:lpwstr>
  </property>
  <property fmtid="{D5CDD505-2E9C-101B-9397-08002B2CF9AE}" pid="9" name="MSIP_Label_0702bf62-88e6-456d-b298-e2abb13de1ea_Extended_MSFT_Method">
    <vt:lpwstr>Automatic</vt:lpwstr>
  </property>
  <property fmtid="{D5CDD505-2E9C-101B-9397-08002B2CF9AE}" pid="10" name="Sensitivity">
    <vt:lpwstr>Confidential (not protected)</vt:lpwstr>
  </property>
</Properties>
</file>