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667\Desktop\井上\作業データ\200525小林様：【ODA】令和２年度日本NGO連携無償資金協力　実施要領（更新依頼）\2020.5.21HP掲載用（添付資料）_ﾌﾟﾛﾊﾟﾃｨ\"/>
    </mc:Choice>
  </mc:AlternateContent>
  <bookViews>
    <workbookView xWindow="-110" yWindow="-110" windowWidth="19420" windowHeight="11620" tabRatio="886" activeTab="2"/>
  </bookViews>
  <sheets>
    <sheet name="通貨ﾘｽﾄ" sheetId="5" r:id="rId1"/>
    <sheet name="予算詳細　全体" sheetId="14" r:id="rId2"/>
    <sheet name="予算詳細 主契約団体" sheetId="15" r:id="rId3"/>
    <sheet name="予算詳細 ﾊﾟｰﾄﾅｰ" sheetId="16" r:id="rId4"/>
    <sheet name="人件費詳細　主契約団体" sheetId="13" r:id="rId5"/>
    <sheet name="人件費詳細　ﾊﾟｰﾄﾅｰ" sheetId="17" r:id="rId6"/>
    <sheet name="別表1；資機材等購入費　主契約団体" sheetId="4" r:id="rId7"/>
    <sheet name="別表1；資機材等購入費　ﾊﾟｰﾄﾅｰ" sheetId="23" r:id="rId8"/>
    <sheet name="参考積算例" sheetId="12" state="hidden" r:id="rId9"/>
    <sheet name="別表2；ワークショップ等開催費　主契約団体" sheetId="6" r:id="rId10"/>
    <sheet name="別表2；ワークショップ等開催費 ﾊﾟｰﾄﾅｰ" sheetId="18" r:id="rId11"/>
    <sheet name="別表3；専門家派遣旅費等　主契約団体" sheetId="7" r:id="rId12"/>
    <sheet name="別表3；専門家派遣旅費等　ﾊﾟｰﾄﾅｰ" sheetId="19" r:id="rId13"/>
    <sheet name="別表4；研修員招聘費　主契約団体" sheetId="20" r:id="rId14"/>
    <sheet name="別表4；研修員招聘費　ﾊﾟｰﾄﾅｰ" sheetId="8" r:id="rId15"/>
    <sheet name="別表5；現地事業管理費　主契約団体" sheetId="21" r:id="rId16"/>
    <sheet name="別表5；現地事業管理費　ﾊﾟｰﾄﾅｰ" sheetId="10" r:id="rId17"/>
    <sheet name="別表6；現地事業後方支援経費　主契約団体" sheetId="22" r:id="rId18"/>
    <sheet name="別表6；現地事業後方支援経費　ﾊﾟｰﾄﾅｰ" sheetId="11" r:id="rId19"/>
  </sheets>
  <definedNames>
    <definedName name="_xlnm.Print_Area" localSheetId="8">参考積算例!$A$2:$S$134</definedName>
    <definedName name="_xlnm.Print_Area" localSheetId="5">'人件費詳細　ﾊﾟｰﾄﾅｰ'!$A$1:$M$61</definedName>
    <definedName name="_xlnm.Print_Area" localSheetId="4">'人件費詳細　主契約団体'!$A$1:$M$61</definedName>
    <definedName name="_xlnm.Print_Area" localSheetId="7">'別表1；資機材等購入費　ﾊﾟｰﾄﾅｰ'!$A$2:$S$108</definedName>
    <definedName name="_xlnm.Print_Area" localSheetId="6">'別表1；資機材等購入費　主契約団体'!$A$2:$S$108</definedName>
    <definedName name="_xlnm.Print_Area" localSheetId="10">'別表2；ワークショップ等開催費 ﾊﾟｰﾄﾅｰ'!$A$2:$S$102</definedName>
    <definedName name="_xlnm.Print_Area" localSheetId="9">'別表2；ワークショップ等開催費　主契約団体'!$A$2:$S$102</definedName>
    <definedName name="_xlnm.Print_Area" localSheetId="12">'別表3；専門家派遣旅費等　ﾊﾟｰﾄﾅｰ'!$A$2:$S$65</definedName>
    <definedName name="_xlnm.Print_Area" localSheetId="11">'別表3；専門家派遣旅費等　主契約団体'!$A$2:$S$65</definedName>
    <definedName name="_xlnm.Print_Area" localSheetId="14">'別表4；研修員招聘費　ﾊﾟｰﾄﾅｰ'!$A$2:$S$55</definedName>
    <definedName name="_xlnm.Print_Area" localSheetId="13">'別表4；研修員招聘費　主契約団体'!$A$2:$S$55</definedName>
    <definedName name="_xlnm.Print_Area" localSheetId="16">'別表5；現地事業管理費　ﾊﾟｰﾄﾅｰ'!$A$2:$S$350</definedName>
    <definedName name="_xlnm.Print_Area" localSheetId="15">'別表5；現地事業管理費　主契約団体'!$A$2:$S$350</definedName>
    <definedName name="_xlnm.Print_Area" localSheetId="18">'別表6；現地事業後方支援経費　ﾊﾟｰﾄﾅｰ'!$A$2:$S$78</definedName>
    <definedName name="_xlnm.Print_Area" localSheetId="17">'別表6；現地事業後方支援経費　主契約団体'!$A$2:$S$78</definedName>
    <definedName name="_xlnm.Print_Area" localSheetId="3">'予算詳細 ﾊﾟｰﾄﾅｰ'!$A$1:$N$188</definedName>
    <definedName name="_xlnm.Print_Area" localSheetId="2">'予算詳細 主契約団体'!$A$1:$N$188</definedName>
    <definedName name="_xlnm.Print_Area" localSheetId="1">'予算詳細　全体'!$A$1:$N$188</definedName>
    <definedName name="Z_755307C5_75A2_4793_858C_11956ED697BC_.wvu.PrintArea" localSheetId="3" hidden="1">'予算詳細 ﾊﾟｰﾄﾅｰ'!$A$1:$N$188</definedName>
    <definedName name="Z_755307C5_75A2_4793_858C_11956ED697BC_.wvu.PrintArea" localSheetId="2" hidden="1">'予算詳細 主契約団体'!$A$1:$N$188</definedName>
    <definedName name="Z_755307C5_75A2_4793_858C_11956ED697BC_.wvu.PrintArea" localSheetId="1" hidden="1">'予算詳細　全体'!$A$1:$N$188</definedName>
  </definedNames>
  <calcPr calcId="181029"/>
  <customWorkbookViews>
    <customWorkbookView name="情報通信課 - 個人用ビュー" guid="{755307C5-75A2-4793-858C-11956ED697BC}" mergeInterval="0" personalView="1" maximized="1" xWindow="1" yWindow="1" windowWidth="1276" windowHeight="80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5" l="1"/>
  <c r="H20" i="13" l="1"/>
  <c r="H20" i="17"/>
  <c r="E157" i="14"/>
  <c r="E156" i="14"/>
  <c r="E155" i="14"/>
  <c r="E154" i="14"/>
  <c r="E157" i="16"/>
  <c r="E156" i="16"/>
  <c r="E155" i="16"/>
  <c r="E154" i="16"/>
  <c r="E157" i="15"/>
  <c r="E156" i="15"/>
  <c r="E155" i="15"/>
  <c r="E154" i="15"/>
  <c r="E101" i="14"/>
  <c r="Q108" i="23" l="1"/>
  <c r="K107" i="23"/>
  <c r="K106" i="23"/>
  <c r="K105" i="23"/>
  <c r="U104" i="23"/>
  <c r="T104" i="23" s="1"/>
  <c r="O104" i="23"/>
  <c r="P104" i="23" s="1"/>
  <c r="U103" i="23"/>
  <c r="T103" i="23" s="1"/>
  <c r="O103" i="23"/>
  <c r="P103" i="23" s="1"/>
  <c r="U102" i="23"/>
  <c r="T102" i="23" s="1"/>
  <c r="O102" i="23"/>
  <c r="P102" i="23" s="1"/>
  <c r="U101" i="23"/>
  <c r="T101" i="23" s="1"/>
  <c r="O101" i="23"/>
  <c r="P101" i="23" s="1"/>
  <c r="U100" i="23"/>
  <c r="T100" i="23" s="1"/>
  <c r="O100" i="23"/>
  <c r="P100" i="23" s="1"/>
  <c r="U99" i="23"/>
  <c r="T99" i="23" s="1"/>
  <c r="O99" i="23"/>
  <c r="P99" i="23" s="1"/>
  <c r="U98" i="23"/>
  <c r="T98" i="23" s="1"/>
  <c r="O98" i="23"/>
  <c r="P98" i="23" s="1"/>
  <c r="U97" i="23"/>
  <c r="T97" i="23" s="1"/>
  <c r="O97" i="23"/>
  <c r="P97" i="23" s="1"/>
  <c r="U96" i="23"/>
  <c r="T96" i="23" s="1"/>
  <c r="O96" i="23"/>
  <c r="P96" i="23" s="1"/>
  <c r="U95" i="23"/>
  <c r="T95" i="23" s="1"/>
  <c r="O95" i="23"/>
  <c r="P95" i="23" s="1"/>
  <c r="U94" i="23"/>
  <c r="T94" i="23" s="1"/>
  <c r="O94" i="23"/>
  <c r="P94" i="23" s="1"/>
  <c r="U93" i="23"/>
  <c r="T93" i="23"/>
  <c r="O93" i="23"/>
  <c r="P93" i="23" s="1"/>
  <c r="U92" i="23"/>
  <c r="T92" i="23" s="1"/>
  <c r="O92" i="23"/>
  <c r="P92" i="23" s="1"/>
  <c r="U91" i="23"/>
  <c r="T91" i="23" s="1"/>
  <c r="O91" i="23"/>
  <c r="P91" i="23" s="1"/>
  <c r="U90" i="23"/>
  <c r="T90" i="23" s="1"/>
  <c r="O90" i="23"/>
  <c r="P90" i="23" s="1"/>
  <c r="U89" i="23"/>
  <c r="T89" i="23" s="1"/>
  <c r="O89" i="23"/>
  <c r="P89" i="23" s="1"/>
  <c r="U88" i="23"/>
  <c r="T88" i="23" s="1"/>
  <c r="O88" i="23"/>
  <c r="P88" i="23" s="1"/>
  <c r="U87" i="23"/>
  <c r="T87" i="23" s="1"/>
  <c r="O87" i="23"/>
  <c r="P87" i="23" s="1"/>
  <c r="U86" i="23"/>
  <c r="T86" i="23" s="1"/>
  <c r="O86" i="23"/>
  <c r="P86" i="23" s="1"/>
  <c r="U85" i="23"/>
  <c r="T85" i="23" s="1"/>
  <c r="O85" i="23"/>
  <c r="P85" i="23" s="1"/>
  <c r="U84" i="23"/>
  <c r="T84" i="23" s="1"/>
  <c r="O84" i="23"/>
  <c r="P84" i="23" s="1"/>
  <c r="U83" i="23"/>
  <c r="T83" i="23" s="1"/>
  <c r="O83" i="23"/>
  <c r="P83" i="23" s="1"/>
  <c r="U82" i="23"/>
  <c r="T82" i="23" s="1"/>
  <c r="O82" i="23"/>
  <c r="P82" i="23" s="1"/>
  <c r="U81" i="23"/>
  <c r="T81" i="23" s="1"/>
  <c r="O81" i="23"/>
  <c r="P81" i="23" s="1"/>
  <c r="U80" i="23"/>
  <c r="T80" i="23" s="1"/>
  <c r="O80" i="23"/>
  <c r="P80" i="23" s="1"/>
  <c r="U79" i="23"/>
  <c r="T79" i="23" s="1"/>
  <c r="O79" i="23"/>
  <c r="P79" i="23" s="1"/>
  <c r="U78" i="23"/>
  <c r="T78" i="23" s="1"/>
  <c r="O78" i="23"/>
  <c r="P78" i="23" s="1"/>
  <c r="U77" i="23"/>
  <c r="T77" i="23"/>
  <c r="O77" i="23"/>
  <c r="P77" i="23" s="1"/>
  <c r="U76" i="23"/>
  <c r="T76" i="23" s="1"/>
  <c r="O76" i="23"/>
  <c r="P76" i="23" s="1"/>
  <c r="U75" i="23"/>
  <c r="T75" i="23" s="1"/>
  <c r="O75" i="23"/>
  <c r="P75" i="23" s="1"/>
  <c r="U74" i="23"/>
  <c r="T74" i="23" s="1"/>
  <c r="O74" i="23"/>
  <c r="P74" i="23" s="1"/>
  <c r="U73" i="23"/>
  <c r="T73" i="23" s="1"/>
  <c r="O73" i="23"/>
  <c r="P73" i="23" s="1"/>
  <c r="U72" i="23"/>
  <c r="T72" i="23" s="1"/>
  <c r="O72" i="23"/>
  <c r="P72" i="23" s="1"/>
  <c r="U71" i="23"/>
  <c r="T71" i="23" s="1"/>
  <c r="O71" i="23"/>
  <c r="P71" i="23" s="1"/>
  <c r="U70" i="23"/>
  <c r="T70" i="23" s="1"/>
  <c r="O70" i="23"/>
  <c r="P70" i="23" s="1"/>
  <c r="U69" i="23"/>
  <c r="T69" i="23" s="1"/>
  <c r="O69" i="23"/>
  <c r="P69" i="23" s="1"/>
  <c r="U68" i="23"/>
  <c r="T68" i="23" s="1"/>
  <c r="O68" i="23"/>
  <c r="P68" i="23" s="1"/>
  <c r="U67" i="23"/>
  <c r="T67" i="23" s="1"/>
  <c r="O67" i="23"/>
  <c r="P67" i="23" s="1"/>
  <c r="U66" i="23"/>
  <c r="T66" i="23" s="1"/>
  <c r="O66" i="23"/>
  <c r="P66" i="23" s="1"/>
  <c r="U65" i="23"/>
  <c r="T65" i="23" s="1"/>
  <c r="O65" i="23"/>
  <c r="P65" i="23" s="1"/>
  <c r="U64" i="23"/>
  <c r="T64" i="23" s="1"/>
  <c r="O64" i="23"/>
  <c r="P64" i="23" s="1"/>
  <c r="U63" i="23"/>
  <c r="T63" i="23" s="1"/>
  <c r="O63" i="23"/>
  <c r="P63" i="23" s="1"/>
  <c r="U62" i="23"/>
  <c r="T62" i="23" s="1"/>
  <c r="O62" i="23"/>
  <c r="P62" i="23" s="1"/>
  <c r="U61" i="23"/>
  <c r="T61" i="23"/>
  <c r="O61" i="23"/>
  <c r="P61" i="23" s="1"/>
  <c r="U60" i="23"/>
  <c r="T60" i="23" s="1"/>
  <c r="O60" i="23"/>
  <c r="P60" i="23" s="1"/>
  <c r="U59" i="23"/>
  <c r="T59" i="23" s="1"/>
  <c r="O59" i="23"/>
  <c r="P59" i="23" s="1"/>
  <c r="U58" i="23"/>
  <c r="T58" i="23" s="1"/>
  <c r="O58" i="23"/>
  <c r="P58" i="23" s="1"/>
  <c r="U57" i="23"/>
  <c r="T57" i="23" s="1"/>
  <c r="O57" i="23"/>
  <c r="P57" i="23" s="1"/>
  <c r="U56" i="23"/>
  <c r="T56" i="23" s="1"/>
  <c r="O56" i="23"/>
  <c r="P56" i="23" s="1"/>
  <c r="U55" i="23"/>
  <c r="T55" i="23" s="1"/>
  <c r="O55" i="23"/>
  <c r="P55" i="23" s="1"/>
  <c r="U54" i="23"/>
  <c r="T54" i="23" s="1"/>
  <c r="O54" i="23"/>
  <c r="P54" i="23" s="1"/>
  <c r="U53" i="23"/>
  <c r="T53" i="23" s="1"/>
  <c r="O53" i="23"/>
  <c r="P53" i="23" s="1"/>
  <c r="U52" i="23"/>
  <c r="T52" i="23" s="1"/>
  <c r="O52" i="23"/>
  <c r="P52" i="23" s="1"/>
  <c r="U51" i="23"/>
  <c r="T51" i="23" s="1"/>
  <c r="O51" i="23"/>
  <c r="P51" i="23" s="1"/>
  <c r="U50" i="23"/>
  <c r="T50" i="23" s="1"/>
  <c r="O50" i="23"/>
  <c r="P50" i="23" s="1"/>
  <c r="U49" i="23"/>
  <c r="T49" i="23" s="1"/>
  <c r="O49" i="23"/>
  <c r="P49" i="23" s="1"/>
  <c r="U48" i="23"/>
  <c r="T48" i="23" s="1"/>
  <c r="O48" i="23"/>
  <c r="P48" i="23" s="1"/>
  <c r="U47" i="23"/>
  <c r="T47" i="23" s="1"/>
  <c r="O47" i="23"/>
  <c r="P47" i="23" s="1"/>
  <c r="U46" i="23"/>
  <c r="T46" i="23" s="1"/>
  <c r="O46" i="23"/>
  <c r="P46" i="23" s="1"/>
  <c r="U45" i="23"/>
  <c r="T45" i="23"/>
  <c r="O45" i="23"/>
  <c r="P45" i="23" s="1"/>
  <c r="U44" i="23"/>
  <c r="T44" i="23" s="1"/>
  <c r="O44" i="23"/>
  <c r="P44" i="23" s="1"/>
  <c r="U43" i="23"/>
  <c r="T43" i="23" s="1"/>
  <c r="O43" i="23"/>
  <c r="P43" i="23" s="1"/>
  <c r="U42" i="23"/>
  <c r="T42" i="23" s="1"/>
  <c r="O42" i="23"/>
  <c r="P42" i="23" s="1"/>
  <c r="U41" i="23"/>
  <c r="T41" i="23" s="1"/>
  <c r="O41" i="23"/>
  <c r="P41" i="23" s="1"/>
  <c r="U40" i="23"/>
  <c r="T40" i="23" s="1"/>
  <c r="O40" i="23"/>
  <c r="P40" i="23" s="1"/>
  <c r="U39" i="23"/>
  <c r="T39" i="23" s="1"/>
  <c r="O39" i="23"/>
  <c r="P39" i="23" s="1"/>
  <c r="U38" i="23"/>
  <c r="T38" i="23" s="1"/>
  <c r="O38" i="23"/>
  <c r="P38" i="23" s="1"/>
  <c r="U37" i="23"/>
  <c r="T37" i="23" s="1"/>
  <c r="O37" i="23"/>
  <c r="P37" i="23" s="1"/>
  <c r="U36" i="23"/>
  <c r="T36" i="23" s="1"/>
  <c r="O36" i="23"/>
  <c r="P36" i="23" s="1"/>
  <c r="U35" i="23"/>
  <c r="T35" i="23" s="1"/>
  <c r="O35" i="23"/>
  <c r="P35" i="23" s="1"/>
  <c r="U34" i="23"/>
  <c r="T34" i="23" s="1"/>
  <c r="O34" i="23"/>
  <c r="P34" i="23" s="1"/>
  <c r="U33" i="23"/>
  <c r="T33" i="23" s="1"/>
  <c r="O33" i="23"/>
  <c r="P33" i="23" s="1"/>
  <c r="U32" i="23"/>
  <c r="T32" i="23" s="1"/>
  <c r="O32" i="23"/>
  <c r="P32" i="23" s="1"/>
  <c r="U31" i="23"/>
  <c r="T31" i="23" s="1"/>
  <c r="O31" i="23"/>
  <c r="P31" i="23" s="1"/>
  <c r="U30" i="23"/>
  <c r="T30" i="23" s="1"/>
  <c r="O30" i="23"/>
  <c r="P30" i="23" s="1"/>
  <c r="U29" i="23"/>
  <c r="T29" i="23"/>
  <c r="O29" i="23"/>
  <c r="P29" i="23" s="1"/>
  <c r="U28" i="23"/>
  <c r="T28" i="23" s="1"/>
  <c r="O28" i="23"/>
  <c r="P28" i="23" s="1"/>
  <c r="U27" i="23"/>
  <c r="T27" i="23" s="1"/>
  <c r="O27" i="23"/>
  <c r="P27" i="23" s="1"/>
  <c r="U26" i="23"/>
  <c r="T26" i="23" s="1"/>
  <c r="O26" i="23"/>
  <c r="P26" i="23" s="1"/>
  <c r="U25" i="23"/>
  <c r="T25" i="23" s="1"/>
  <c r="O25" i="23"/>
  <c r="P25" i="23" s="1"/>
  <c r="U24" i="23"/>
  <c r="T24" i="23" s="1"/>
  <c r="O24" i="23"/>
  <c r="P24" i="23" s="1"/>
  <c r="U23" i="23"/>
  <c r="T23" i="23" s="1"/>
  <c r="O23" i="23"/>
  <c r="P23" i="23" s="1"/>
  <c r="U22" i="23"/>
  <c r="T22" i="23" s="1"/>
  <c r="O22" i="23"/>
  <c r="P22" i="23" s="1"/>
  <c r="U21" i="23"/>
  <c r="T21" i="23" s="1"/>
  <c r="O21" i="23"/>
  <c r="P21" i="23" s="1"/>
  <c r="U20" i="23"/>
  <c r="T20" i="23" s="1"/>
  <c r="O20" i="23"/>
  <c r="P20" i="23" s="1"/>
  <c r="U19" i="23"/>
  <c r="T19" i="23" s="1"/>
  <c r="O19" i="23"/>
  <c r="P19" i="23" s="1"/>
  <c r="U18" i="23"/>
  <c r="T18" i="23" s="1"/>
  <c r="O18" i="23"/>
  <c r="P18" i="23" s="1"/>
  <c r="U17" i="23"/>
  <c r="T17" i="23" s="1"/>
  <c r="O17" i="23"/>
  <c r="P17" i="23" s="1"/>
  <c r="U16" i="23"/>
  <c r="T16" i="23" s="1"/>
  <c r="O16" i="23"/>
  <c r="P16" i="23" s="1"/>
  <c r="U15" i="23"/>
  <c r="T15" i="23"/>
  <c r="O15" i="23"/>
  <c r="P15" i="23" s="1"/>
  <c r="U14" i="23"/>
  <c r="T14" i="23"/>
  <c r="O14" i="23"/>
  <c r="P14" i="23" s="1"/>
  <c r="U13" i="23"/>
  <c r="T13" i="23" s="1"/>
  <c r="O13" i="23"/>
  <c r="P13" i="23" s="1"/>
  <c r="U12" i="23"/>
  <c r="T12" i="23" s="1"/>
  <c r="O12" i="23"/>
  <c r="P12" i="23" s="1"/>
  <c r="U11" i="23"/>
  <c r="T11" i="23" s="1"/>
  <c r="O11" i="23"/>
  <c r="P11" i="23" s="1"/>
  <c r="U10" i="23"/>
  <c r="T10" i="23"/>
  <c r="O10" i="23"/>
  <c r="P10" i="23" s="1"/>
  <c r="U9" i="23"/>
  <c r="T9" i="23" s="1"/>
  <c r="O9" i="23"/>
  <c r="P9" i="23" s="1"/>
  <c r="U8" i="23"/>
  <c r="T8" i="23" s="1"/>
  <c r="O8" i="23"/>
  <c r="U7" i="23"/>
  <c r="T7" i="23" s="1"/>
  <c r="O7" i="23"/>
  <c r="P7" i="23" s="1"/>
  <c r="U6" i="23"/>
  <c r="T6" i="23" s="1"/>
  <c r="O6" i="23"/>
  <c r="P6" i="23" s="1"/>
  <c r="U5" i="23"/>
  <c r="T5" i="23" s="1"/>
  <c r="O5" i="23"/>
  <c r="P5" i="23" s="1"/>
  <c r="K78" i="22"/>
  <c r="K77" i="22"/>
  <c r="K76" i="22"/>
  <c r="K75" i="22"/>
  <c r="O74" i="22"/>
  <c r="P74" i="22" s="1"/>
  <c r="O73" i="22"/>
  <c r="P73" i="22" s="1"/>
  <c r="Q70" i="22"/>
  <c r="K70" i="22"/>
  <c r="U69" i="22"/>
  <c r="T69" i="22" s="1"/>
  <c r="O69" i="22"/>
  <c r="P69" i="22" s="1"/>
  <c r="U68" i="22"/>
  <c r="T68" i="22" s="1"/>
  <c r="O68" i="22"/>
  <c r="P68" i="22" s="1"/>
  <c r="U67" i="22"/>
  <c r="T67" i="22" s="1"/>
  <c r="O67" i="22"/>
  <c r="P67" i="22" s="1"/>
  <c r="U66" i="22"/>
  <c r="T66" i="22" s="1"/>
  <c r="O66" i="22"/>
  <c r="P66" i="22" s="1"/>
  <c r="U65" i="22"/>
  <c r="T65" i="22" s="1"/>
  <c r="O65" i="22"/>
  <c r="Q62" i="22"/>
  <c r="K62" i="22"/>
  <c r="U61" i="22"/>
  <c r="T61" i="22" s="1"/>
  <c r="O61" i="22"/>
  <c r="P61" i="22" s="1"/>
  <c r="U60" i="22"/>
  <c r="T60" i="22" s="1"/>
  <c r="O60" i="22"/>
  <c r="P60" i="22" s="1"/>
  <c r="U59" i="22"/>
  <c r="T59" i="22" s="1"/>
  <c r="O59" i="22"/>
  <c r="P59" i="22" s="1"/>
  <c r="U58" i="22"/>
  <c r="T58" i="22" s="1"/>
  <c r="O58" i="22"/>
  <c r="P58" i="22" s="1"/>
  <c r="U57" i="22"/>
  <c r="T57" i="22" s="1"/>
  <c r="O57" i="22"/>
  <c r="Q53" i="22"/>
  <c r="L168" i="15" s="1"/>
  <c r="K53" i="22"/>
  <c r="U52" i="22"/>
  <c r="T52" i="22" s="1"/>
  <c r="O52" i="22"/>
  <c r="P52" i="22" s="1"/>
  <c r="U51" i="22"/>
  <c r="T51" i="22" s="1"/>
  <c r="O51" i="22"/>
  <c r="P51" i="22" s="1"/>
  <c r="U50" i="22"/>
  <c r="T50" i="22" s="1"/>
  <c r="O50" i="22"/>
  <c r="P50" i="22" s="1"/>
  <c r="U49" i="22"/>
  <c r="T49" i="22" s="1"/>
  <c r="O49" i="22"/>
  <c r="P49" i="22" s="1"/>
  <c r="U48" i="22"/>
  <c r="T48" i="22" s="1"/>
  <c r="O48" i="22"/>
  <c r="Q44" i="22"/>
  <c r="L167" i="15" s="1"/>
  <c r="K44" i="22"/>
  <c r="U43" i="22"/>
  <c r="T43" i="22" s="1"/>
  <c r="O43" i="22"/>
  <c r="P43" i="22" s="1"/>
  <c r="U42" i="22"/>
  <c r="T42" i="22" s="1"/>
  <c r="O42" i="22"/>
  <c r="P42" i="22" s="1"/>
  <c r="U41" i="22"/>
  <c r="T41" i="22" s="1"/>
  <c r="O41" i="22"/>
  <c r="Q38" i="22"/>
  <c r="K38" i="22"/>
  <c r="U37" i="22"/>
  <c r="T37" i="22" s="1"/>
  <c r="O37" i="22"/>
  <c r="P37" i="22" s="1"/>
  <c r="U36" i="22"/>
  <c r="T36" i="22" s="1"/>
  <c r="O36" i="22"/>
  <c r="P36" i="22" s="1"/>
  <c r="U35" i="22"/>
  <c r="T35" i="22" s="1"/>
  <c r="O35" i="22"/>
  <c r="P35" i="22" s="1"/>
  <c r="U34" i="22"/>
  <c r="T34" i="22" s="1"/>
  <c r="O34" i="22"/>
  <c r="P34" i="22" s="1"/>
  <c r="U33" i="22"/>
  <c r="T33" i="22" s="1"/>
  <c r="O33" i="22"/>
  <c r="P33" i="22" s="1"/>
  <c r="Q30" i="22"/>
  <c r="K30" i="22"/>
  <c r="U29" i="22"/>
  <c r="T29" i="22" s="1"/>
  <c r="O29" i="22"/>
  <c r="P29" i="22" s="1"/>
  <c r="U28" i="22"/>
  <c r="T28" i="22" s="1"/>
  <c r="O28" i="22"/>
  <c r="P28" i="22" s="1"/>
  <c r="U27" i="22"/>
  <c r="T27" i="22" s="1"/>
  <c r="O27" i="22"/>
  <c r="P27" i="22" s="1"/>
  <c r="U26" i="22"/>
  <c r="T26" i="22" s="1"/>
  <c r="O26" i="22"/>
  <c r="P26" i="22" s="1"/>
  <c r="U25" i="22"/>
  <c r="T25" i="22" s="1"/>
  <c r="O25" i="22"/>
  <c r="P25" i="22" s="1"/>
  <c r="U24" i="22"/>
  <c r="T24" i="22" s="1"/>
  <c r="O24" i="22"/>
  <c r="P24" i="22" s="1"/>
  <c r="U23" i="22"/>
  <c r="T23" i="22" s="1"/>
  <c r="O23" i="22"/>
  <c r="P23" i="22" s="1"/>
  <c r="U22" i="22"/>
  <c r="T22" i="22" s="1"/>
  <c r="O22" i="22"/>
  <c r="P22" i="22" s="1"/>
  <c r="U21" i="22"/>
  <c r="T21" i="22" s="1"/>
  <c r="O21" i="22"/>
  <c r="P21" i="22" s="1"/>
  <c r="K16" i="22"/>
  <c r="K15" i="22"/>
  <c r="O15" i="22" s="1"/>
  <c r="K14" i="22"/>
  <c r="O14" i="22" s="1"/>
  <c r="K13" i="22"/>
  <c r="O13" i="22" s="1"/>
  <c r="U12" i="22"/>
  <c r="T12" i="22" s="1"/>
  <c r="O12" i="22"/>
  <c r="P12" i="22" s="1"/>
  <c r="U11" i="22"/>
  <c r="T11" i="22" s="1"/>
  <c r="O11" i="22"/>
  <c r="P11" i="22" s="1"/>
  <c r="U10" i="22"/>
  <c r="T10" i="22" s="1"/>
  <c r="O10" i="22"/>
  <c r="P10" i="22" s="1"/>
  <c r="U9" i="22"/>
  <c r="T9" i="22" s="1"/>
  <c r="O9" i="22"/>
  <c r="P9" i="22" s="1"/>
  <c r="U8" i="22"/>
  <c r="T8" i="22" s="1"/>
  <c r="O8" i="22"/>
  <c r="P8" i="22" s="1"/>
  <c r="U7" i="22"/>
  <c r="T7" i="22" s="1"/>
  <c r="O7" i="22"/>
  <c r="P7" i="22" s="1"/>
  <c r="U6" i="22"/>
  <c r="T6" i="22" s="1"/>
  <c r="O6" i="22"/>
  <c r="P6" i="22" s="1"/>
  <c r="K350" i="21"/>
  <c r="P349" i="21"/>
  <c r="K148" i="15" s="1"/>
  <c r="K349" i="21"/>
  <c r="Q349" i="21" s="1"/>
  <c r="L148" i="15" s="1"/>
  <c r="K348" i="21"/>
  <c r="K347" i="21"/>
  <c r="Q347" i="21" s="1"/>
  <c r="L146" i="15" s="1"/>
  <c r="U346" i="21"/>
  <c r="T346" i="21" s="1"/>
  <c r="O346" i="21"/>
  <c r="P346" i="21" s="1"/>
  <c r="U345" i="21"/>
  <c r="T345" i="21" s="1"/>
  <c r="O345" i="21"/>
  <c r="P345" i="21" s="1"/>
  <c r="U344" i="21"/>
  <c r="T344" i="21" s="1"/>
  <c r="O344" i="21"/>
  <c r="P344" i="21" s="1"/>
  <c r="U343" i="21"/>
  <c r="T343" i="21"/>
  <c r="O343" i="21"/>
  <c r="P343" i="21" s="1"/>
  <c r="U342" i="21"/>
  <c r="T342" i="21" s="1"/>
  <c r="O342" i="21"/>
  <c r="P342" i="21" s="1"/>
  <c r="P347" i="21" s="1"/>
  <c r="K146" i="15" s="1"/>
  <c r="K338" i="21"/>
  <c r="P338" i="21" s="1"/>
  <c r="K145" i="15" s="1"/>
  <c r="N145" i="15" s="1"/>
  <c r="K337" i="21"/>
  <c r="P337" i="21" s="1"/>
  <c r="K144" i="15" s="1"/>
  <c r="N144" i="15" s="1"/>
  <c r="K336" i="21"/>
  <c r="P336" i="21" s="1"/>
  <c r="K143" i="15" s="1"/>
  <c r="P335" i="21"/>
  <c r="K142" i="15" s="1"/>
  <c r="G142" i="15" s="1"/>
  <c r="K335" i="21"/>
  <c r="U334" i="21"/>
  <c r="T334" i="21" s="1"/>
  <c r="O334" i="21"/>
  <c r="P334" i="21" s="1"/>
  <c r="U333" i="21"/>
  <c r="T333" i="21" s="1"/>
  <c r="O333" i="21"/>
  <c r="P333" i="21" s="1"/>
  <c r="U332" i="21"/>
  <c r="T332" i="21" s="1"/>
  <c r="O332" i="21"/>
  <c r="P332" i="21" s="1"/>
  <c r="K328" i="21"/>
  <c r="K327" i="21"/>
  <c r="P327" i="21" s="1"/>
  <c r="K140" i="15" s="1"/>
  <c r="K326" i="21"/>
  <c r="K325" i="21"/>
  <c r="U324" i="21"/>
  <c r="T324" i="21" s="1"/>
  <c r="O324" i="21"/>
  <c r="P324" i="21" s="1"/>
  <c r="U323" i="21"/>
  <c r="T323" i="21" s="1"/>
  <c r="O323" i="21"/>
  <c r="P323" i="21" s="1"/>
  <c r="U322" i="21"/>
  <c r="T322" i="21"/>
  <c r="O322" i="21"/>
  <c r="P322" i="21" s="1"/>
  <c r="U321" i="21"/>
  <c r="T321" i="21" s="1"/>
  <c r="O321" i="21"/>
  <c r="P321" i="21" s="1"/>
  <c r="U320" i="21"/>
  <c r="T320" i="21" s="1"/>
  <c r="O320" i="21"/>
  <c r="P320" i="21" s="1"/>
  <c r="U319" i="21"/>
  <c r="T319" i="21" s="1"/>
  <c r="O319" i="21"/>
  <c r="P319" i="21" s="1"/>
  <c r="U318" i="21"/>
  <c r="T318" i="21" s="1"/>
  <c r="O318" i="21"/>
  <c r="P318" i="21" s="1"/>
  <c r="U317" i="21"/>
  <c r="T317" i="21"/>
  <c r="O317" i="21"/>
  <c r="P317" i="21" s="1"/>
  <c r="U316" i="21"/>
  <c r="T316" i="21" s="1"/>
  <c r="O316" i="21"/>
  <c r="P316" i="21" s="1"/>
  <c r="U315" i="21"/>
  <c r="T315" i="21" s="1"/>
  <c r="O315" i="21"/>
  <c r="P315" i="21" s="1"/>
  <c r="U314" i="21"/>
  <c r="T314" i="21" s="1"/>
  <c r="O314" i="21"/>
  <c r="P314" i="21" s="1"/>
  <c r="U313" i="21"/>
  <c r="T313" i="21" s="1"/>
  <c r="O313" i="21"/>
  <c r="P313" i="21" s="1"/>
  <c r="U312" i="21"/>
  <c r="T312" i="21" s="1"/>
  <c r="O312" i="21"/>
  <c r="P312" i="21" s="1"/>
  <c r="U311" i="21"/>
  <c r="T311" i="21" s="1"/>
  <c r="O311" i="21"/>
  <c r="P311" i="21" s="1"/>
  <c r="U310" i="21"/>
  <c r="T310" i="21" s="1"/>
  <c r="O310" i="21"/>
  <c r="P310" i="21" s="1"/>
  <c r="U309" i="21"/>
  <c r="T309" i="21" s="1"/>
  <c r="O309" i="21"/>
  <c r="P309" i="21" s="1"/>
  <c r="U308" i="21"/>
  <c r="T308" i="21" s="1"/>
  <c r="O308" i="21"/>
  <c r="P308" i="21" s="1"/>
  <c r="U307" i="21"/>
  <c r="T307" i="21" s="1"/>
  <c r="O307" i="21"/>
  <c r="P307" i="21" s="1"/>
  <c r="U306" i="21"/>
  <c r="T306" i="21"/>
  <c r="O306" i="21"/>
  <c r="P306" i="21" s="1"/>
  <c r="U305" i="21"/>
  <c r="T305" i="21" s="1"/>
  <c r="O305" i="21"/>
  <c r="P305" i="21" s="1"/>
  <c r="K301" i="21"/>
  <c r="Q301" i="21" s="1"/>
  <c r="L137" i="15" s="1"/>
  <c r="K300" i="21"/>
  <c r="K299" i="21"/>
  <c r="K298" i="21"/>
  <c r="U297" i="21"/>
  <c r="T297" i="21" s="1"/>
  <c r="O297" i="21"/>
  <c r="P297" i="21" s="1"/>
  <c r="U296" i="21"/>
  <c r="T296" i="21" s="1"/>
  <c r="O296" i="21"/>
  <c r="P296" i="21" s="1"/>
  <c r="U295" i="21"/>
  <c r="T295" i="21" s="1"/>
  <c r="O295" i="21"/>
  <c r="P295" i="21" s="1"/>
  <c r="U294" i="21"/>
  <c r="T294" i="21"/>
  <c r="O294" i="21"/>
  <c r="P294" i="21" s="1"/>
  <c r="U293" i="21"/>
  <c r="T293" i="21" s="1"/>
  <c r="O293" i="21"/>
  <c r="P293" i="21" s="1"/>
  <c r="U292" i="21"/>
  <c r="T292" i="21" s="1"/>
  <c r="O292" i="21"/>
  <c r="P292" i="21" s="1"/>
  <c r="U291" i="21"/>
  <c r="T291" i="21"/>
  <c r="O291" i="21"/>
  <c r="P291" i="21" s="1"/>
  <c r="U290" i="21"/>
  <c r="T290" i="21" s="1"/>
  <c r="O290" i="21"/>
  <c r="P290" i="21" s="1"/>
  <c r="U289" i="21"/>
  <c r="T289" i="21" s="1"/>
  <c r="O289" i="21"/>
  <c r="P289" i="21" s="1"/>
  <c r="U288" i="21"/>
  <c r="T288" i="21" s="1"/>
  <c r="O288" i="21"/>
  <c r="P288" i="21" s="1"/>
  <c r="U287" i="21"/>
  <c r="T287" i="21" s="1"/>
  <c r="O287" i="21"/>
  <c r="P287" i="21" s="1"/>
  <c r="U286" i="21"/>
  <c r="T286" i="21"/>
  <c r="O286" i="21"/>
  <c r="P286" i="21" s="1"/>
  <c r="U285" i="21"/>
  <c r="T285" i="21" s="1"/>
  <c r="O285" i="21"/>
  <c r="P285" i="21" s="1"/>
  <c r="U284" i="21"/>
  <c r="T284" i="21" s="1"/>
  <c r="O284" i="21"/>
  <c r="P284" i="21" s="1"/>
  <c r="U283" i="21"/>
  <c r="T283" i="21" s="1"/>
  <c r="O283" i="21"/>
  <c r="P283" i="21" s="1"/>
  <c r="U282" i="21"/>
  <c r="T282" i="21" s="1"/>
  <c r="O282" i="21"/>
  <c r="P282" i="21" s="1"/>
  <c r="U281" i="21"/>
  <c r="T281" i="21" s="1"/>
  <c r="O281" i="21"/>
  <c r="P281" i="21" s="1"/>
  <c r="U280" i="21"/>
  <c r="T280" i="21" s="1"/>
  <c r="O280" i="21"/>
  <c r="P280" i="21" s="1"/>
  <c r="P299" i="21" s="1"/>
  <c r="K135" i="15" s="1"/>
  <c r="U279" i="21"/>
  <c r="T279" i="21" s="1"/>
  <c r="O279" i="21"/>
  <c r="P279" i="21" s="1"/>
  <c r="U278" i="21"/>
  <c r="T278" i="21"/>
  <c r="O278" i="21"/>
  <c r="P278" i="21" s="1"/>
  <c r="K274" i="21"/>
  <c r="Q274" i="21" s="1"/>
  <c r="L133" i="15" s="1"/>
  <c r="Q273" i="21"/>
  <c r="L132" i="15" s="1"/>
  <c r="P273" i="21"/>
  <c r="K132" i="15" s="1"/>
  <c r="K273" i="21"/>
  <c r="O273" i="21" s="1"/>
  <c r="K272" i="21"/>
  <c r="K271" i="21"/>
  <c r="U270" i="21"/>
  <c r="T270" i="21" s="1"/>
  <c r="O270" i="21"/>
  <c r="P270" i="21" s="1"/>
  <c r="U269" i="21"/>
  <c r="T269" i="21" s="1"/>
  <c r="O269" i="21"/>
  <c r="P269" i="21" s="1"/>
  <c r="U268" i="21"/>
  <c r="T268" i="21" s="1"/>
  <c r="O268" i="21"/>
  <c r="P268" i="21" s="1"/>
  <c r="U267" i="21"/>
  <c r="T267" i="21" s="1"/>
  <c r="O267" i="21"/>
  <c r="P267" i="21" s="1"/>
  <c r="U266" i="21"/>
  <c r="T266" i="21" s="1"/>
  <c r="O266" i="21"/>
  <c r="P266" i="21" s="1"/>
  <c r="U265" i="21"/>
  <c r="T265" i="21" s="1"/>
  <c r="O265" i="21"/>
  <c r="P265" i="21" s="1"/>
  <c r="U264" i="21"/>
  <c r="T264" i="21" s="1"/>
  <c r="O264" i="21"/>
  <c r="P264" i="21" s="1"/>
  <c r="U263" i="21"/>
  <c r="T263" i="21" s="1"/>
  <c r="O263" i="21"/>
  <c r="P263" i="21" s="1"/>
  <c r="U262" i="21"/>
  <c r="T262" i="21" s="1"/>
  <c r="O262" i="21"/>
  <c r="P262" i="21" s="1"/>
  <c r="U261" i="21"/>
  <c r="T261" i="21" s="1"/>
  <c r="O261" i="21"/>
  <c r="P261" i="21" s="1"/>
  <c r="U260" i="21"/>
  <c r="T260" i="21"/>
  <c r="O260" i="21"/>
  <c r="P260" i="21" s="1"/>
  <c r="U259" i="21"/>
  <c r="T259" i="21"/>
  <c r="O259" i="21"/>
  <c r="P259" i="21" s="1"/>
  <c r="U258" i="21"/>
  <c r="T258" i="21" s="1"/>
  <c r="O258" i="21"/>
  <c r="P258" i="21" s="1"/>
  <c r="U257" i="21"/>
  <c r="T257" i="21" s="1"/>
  <c r="O257" i="21"/>
  <c r="P257" i="21" s="1"/>
  <c r="U256" i="21"/>
  <c r="T256" i="21" s="1"/>
  <c r="O256" i="21"/>
  <c r="P256" i="21" s="1"/>
  <c r="U255" i="21"/>
  <c r="T255" i="21" s="1"/>
  <c r="O255" i="21"/>
  <c r="P255" i="21" s="1"/>
  <c r="U254" i="21"/>
  <c r="T254" i="21" s="1"/>
  <c r="O254" i="21"/>
  <c r="P254" i="21" s="1"/>
  <c r="U253" i="21"/>
  <c r="T253" i="21" s="1"/>
  <c r="O253" i="21"/>
  <c r="P253" i="21" s="1"/>
  <c r="U252" i="21"/>
  <c r="T252" i="21" s="1"/>
  <c r="O252" i="21"/>
  <c r="P252" i="21" s="1"/>
  <c r="U251" i="21"/>
  <c r="T251" i="21"/>
  <c r="O251" i="21"/>
  <c r="P251" i="21" s="1"/>
  <c r="K246" i="21"/>
  <c r="O246" i="21" s="1"/>
  <c r="K245" i="21"/>
  <c r="Q245" i="21" s="1"/>
  <c r="K244" i="21"/>
  <c r="Q244" i="21" s="1"/>
  <c r="Q243" i="21"/>
  <c r="K243" i="21"/>
  <c r="U242" i="21"/>
  <c r="T242" i="21" s="1"/>
  <c r="O242" i="21"/>
  <c r="P242" i="21" s="1"/>
  <c r="U241" i="21"/>
  <c r="T241" i="21" s="1"/>
  <c r="O241" i="21"/>
  <c r="P241" i="21" s="1"/>
  <c r="U240" i="21"/>
  <c r="T240" i="21" s="1"/>
  <c r="O240" i="21"/>
  <c r="P240" i="21" s="1"/>
  <c r="U239" i="21"/>
  <c r="T239" i="21" s="1"/>
  <c r="O239" i="21"/>
  <c r="P239" i="21" s="1"/>
  <c r="U238" i="21"/>
  <c r="T238" i="21" s="1"/>
  <c r="O238" i="21"/>
  <c r="P238" i="21" s="1"/>
  <c r="U237" i="21"/>
  <c r="T237" i="21" s="1"/>
  <c r="O237" i="21"/>
  <c r="P237" i="21" s="1"/>
  <c r="U236" i="21"/>
  <c r="T236" i="21"/>
  <c r="O236" i="21"/>
  <c r="P236" i="21" s="1"/>
  <c r="U235" i="21"/>
  <c r="T235" i="21" s="1"/>
  <c r="O235" i="21"/>
  <c r="P235" i="21" s="1"/>
  <c r="P244" i="21" s="1"/>
  <c r="U234" i="21"/>
  <c r="T234" i="21" s="1"/>
  <c r="O234" i="21"/>
  <c r="P234" i="21" s="1"/>
  <c r="K230" i="21"/>
  <c r="K229" i="21"/>
  <c r="K228" i="21"/>
  <c r="K227" i="21"/>
  <c r="Q227" i="21" s="1"/>
  <c r="U226" i="21"/>
  <c r="T226" i="21" s="1"/>
  <c r="O226" i="21"/>
  <c r="P226" i="21" s="1"/>
  <c r="U225" i="21"/>
  <c r="T225" i="21"/>
  <c r="O225" i="21"/>
  <c r="P225" i="21" s="1"/>
  <c r="U224" i="21"/>
  <c r="T224" i="21" s="1"/>
  <c r="O224" i="21"/>
  <c r="P224" i="21" s="1"/>
  <c r="P229" i="21" s="1"/>
  <c r="U223" i="21"/>
  <c r="T223" i="21" s="1"/>
  <c r="O223" i="21"/>
  <c r="P223" i="21" s="1"/>
  <c r="U222" i="21"/>
  <c r="T222" i="21" s="1"/>
  <c r="O222" i="21"/>
  <c r="P222" i="21" s="1"/>
  <c r="K218" i="21"/>
  <c r="O218" i="21" s="1"/>
  <c r="K217" i="21"/>
  <c r="K216" i="21"/>
  <c r="Q216" i="21" s="1"/>
  <c r="K215" i="21"/>
  <c r="Q215" i="21" s="1"/>
  <c r="L114" i="15" s="1"/>
  <c r="U214" i="21"/>
  <c r="T214" i="21" s="1"/>
  <c r="O214" i="21"/>
  <c r="P214" i="21" s="1"/>
  <c r="U213" i="21"/>
  <c r="T213" i="21" s="1"/>
  <c r="O213" i="21"/>
  <c r="P213" i="21" s="1"/>
  <c r="U212" i="21"/>
  <c r="T212" i="21" s="1"/>
  <c r="O212" i="21"/>
  <c r="P212" i="21" s="1"/>
  <c r="U211" i="21"/>
  <c r="T211" i="21" s="1"/>
  <c r="O211" i="21"/>
  <c r="P211" i="21" s="1"/>
  <c r="U210" i="21"/>
  <c r="T210" i="21" s="1"/>
  <c r="O210" i="21"/>
  <c r="P210" i="21" s="1"/>
  <c r="K205" i="21"/>
  <c r="O205" i="21" s="1"/>
  <c r="K204" i="21"/>
  <c r="Q204" i="21" s="1"/>
  <c r="K203" i="21"/>
  <c r="Q203" i="21" s="1"/>
  <c r="U202" i="21"/>
  <c r="T202" i="21" s="1"/>
  <c r="O202" i="21"/>
  <c r="P202" i="21" s="1"/>
  <c r="U201" i="21"/>
  <c r="T201" i="21" s="1"/>
  <c r="O201" i="21"/>
  <c r="P201" i="21" s="1"/>
  <c r="U200" i="21"/>
  <c r="T200" i="21" s="1"/>
  <c r="O200" i="21"/>
  <c r="P200" i="21" s="1"/>
  <c r="U199" i="21"/>
  <c r="T199" i="21" s="1"/>
  <c r="O199" i="21"/>
  <c r="P199" i="21" s="1"/>
  <c r="U198" i="21"/>
  <c r="T198" i="21" s="1"/>
  <c r="O198" i="21"/>
  <c r="P198" i="21" s="1"/>
  <c r="P203" i="21" s="1"/>
  <c r="K194" i="21"/>
  <c r="K193" i="21"/>
  <c r="Q193" i="21" s="1"/>
  <c r="K192" i="21"/>
  <c r="Q192" i="21" s="1"/>
  <c r="U191" i="21"/>
  <c r="T191" i="21" s="1"/>
  <c r="O191" i="21"/>
  <c r="P191" i="21" s="1"/>
  <c r="U190" i="21"/>
  <c r="T190" i="21" s="1"/>
  <c r="O190" i="21"/>
  <c r="P190" i="21" s="1"/>
  <c r="U189" i="21"/>
  <c r="T189" i="21" s="1"/>
  <c r="O189" i="21"/>
  <c r="P189" i="21" s="1"/>
  <c r="U188" i="21"/>
  <c r="T188" i="21" s="1"/>
  <c r="O188" i="21"/>
  <c r="P188" i="21" s="1"/>
  <c r="U187" i="21"/>
  <c r="T187" i="21" s="1"/>
  <c r="O187" i="21"/>
  <c r="P187" i="21" s="1"/>
  <c r="P193" i="21" s="1"/>
  <c r="U186" i="21"/>
  <c r="T186" i="21" s="1"/>
  <c r="O186" i="21"/>
  <c r="P186" i="21" s="1"/>
  <c r="K180" i="21"/>
  <c r="Q180" i="21" s="1"/>
  <c r="K179" i="21"/>
  <c r="O179" i="21" s="1"/>
  <c r="K178" i="21"/>
  <c r="P178" i="21" s="1"/>
  <c r="U177" i="21"/>
  <c r="T177" i="21" s="1"/>
  <c r="O177" i="21"/>
  <c r="P177" i="21" s="1"/>
  <c r="U176" i="21"/>
  <c r="T176" i="21" s="1"/>
  <c r="O176" i="21"/>
  <c r="P176" i="21" s="1"/>
  <c r="U175" i="21"/>
  <c r="T175" i="21" s="1"/>
  <c r="O175" i="21"/>
  <c r="P175" i="21" s="1"/>
  <c r="K171" i="21"/>
  <c r="K170" i="21"/>
  <c r="K169" i="21"/>
  <c r="Q169" i="21" s="1"/>
  <c r="U168" i="21"/>
  <c r="T168" i="21" s="1"/>
  <c r="O168" i="21"/>
  <c r="P168" i="21" s="1"/>
  <c r="U167" i="21"/>
  <c r="T167" i="21"/>
  <c r="O167" i="21"/>
  <c r="P167" i="21" s="1"/>
  <c r="U166" i="21"/>
  <c r="T166" i="21" s="1"/>
  <c r="O166" i="21"/>
  <c r="P166" i="21" s="1"/>
  <c r="U165" i="21"/>
  <c r="T165" i="21" s="1"/>
  <c r="O165" i="21"/>
  <c r="P165" i="21" s="1"/>
  <c r="U164" i="21"/>
  <c r="T164" i="21" s="1"/>
  <c r="O164" i="21"/>
  <c r="P164" i="21" s="1"/>
  <c r="K160" i="21"/>
  <c r="K159" i="21"/>
  <c r="O159" i="21" s="1"/>
  <c r="K158" i="21"/>
  <c r="Q158" i="21" s="1"/>
  <c r="U157" i="21"/>
  <c r="T157" i="21" s="1"/>
  <c r="O157" i="21"/>
  <c r="P157" i="21" s="1"/>
  <c r="U156" i="21"/>
  <c r="T156" i="21" s="1"/>
  <c r="O156" i="21"/>
  <c r="P156" i="21" s="1"/>
  <c r="U155" i="21"/>
  <c r="T155" i="21" s="1"/>
  <c r="O155" i="21"/>
  <c r="P155" i="21" s="1"/>
  <c r="U154" i="21"/>
  <c r="T154" i="21" s="1"/>
  <c r="O154" i="21"/>
  <c r="P154" i="21" s="1"/>
  <c r="U153" i="21"/>
  <c r="T153" i="21" s="1"/>
  <c r="P153" i="21"/>
  <c r="O153" i="21"/>
  <c r="U152" i="21"/>
  <c r="T152" i="21" s="1"/>
  <c r="O152" i="21"/>
  <c r="P152" i="21" s="1"/>
  <c r="K148" i="21"/>
  <c r="Q148" i="21" s="1"/>
  <c r="O147" i="21"/>
  <c r="K147" i="21"/>
  <c r="Q147" i="21" s="1"/>
  <c r="K146" i="21"/>
  <c r="Q146" i="21" s="1"/>
  <c r="U145" i="21"/>
  <c r="T145" i="21" s="1"/>
  <c r="O145" i="21"/>
  <c r="P145" i="21" s="1"/>
  <c r="U144" i="21"/>
  <c r="T144" i="21" s="1"/>
  <c r="O144" i="21"/>
  <c r="P144" i="21" s="1"/>
  <c r="U143" i="21"/>
  <c r="T143" i="21" s="1"/>
  <c r="O143" i="21"/>
  <c r="P143" i="21" s="1"/>
  <c r="U142" i="21"/>
  <c r="T142" i="21" s="1"/>
  <c r="P142" i="21"/>
  <c r="O142" i="21"/>
  <c r="U141" i="21"/>
  <c r="T141" i="21" s="1"/>
  <c r="O141" i="21"/>
  <c r="P141" i="21" s="1"/>
  <c r="U140" i="21"/>
  <c r="T140" i="21" s="1"/>
  <c r="O140" i="21"/>
  <c r="P140" i="21" s="1"/>
  <c r="U139" i="21"/>
  <c r="T139" i="21" s="1"/>
  <c r="O139" i="21"/>
  <c r="P139" i="21" s="1"/>
  <c r="U138" i="21"/>
  <c r="T138" i="21" s="1"/>
  <c r="O138" i="21"/>
  <c r="P138" i="21" s="1"/>
  <c r="P147" i="21" s="1"/>
  <c r="U137" i="21"/>
  <c r="T137" i="21" s="1"/>
  <c r="O137" i="21"/>
  <c r="P137" i="21" s="1"/>
  <c r="K132" i="21"/>
  <c r="K131" i="21"/>
  <c r="K130" i="21"/>
  <c r="U129" i="21"/>
  <c r="T129" i="21" s="1"/>
  <c r="O129" i="21"/>
  <c r="P129" i="21" s="1"/>
  <c r="U128" i="21"/>
  <c r="T128" i="21" s="1"/>
  <c r="P128" i="21"/>
  <c r="O128" i="21"/>
  <c r="U127" i="21"/>
  <c r="T127" i="21" s="1"/>
  <c r="O127" i="21"/>
  <c r="P127" i="21" s="1"/>
  <c r="U126" i="21"/>
  <c r="T126" i="21" s="1"/>
  <c r="O126" i="21"/>
  <c r="P126" i="21" s="1"/>
  <c r="U125" i="21"/>
  <c r="T125" i="21" s="1"/>
  <c r="O125" i="21"/>
  <c r="P125" i="21" s="1"/>
  <c r="U124" i="21"/>
  <c r="T124" i="21" s="1"/>
  <c r="O124" i="21"/>
  <c r="P124" i="21" s="1"/>
  <c r="U123" i="21"/>
  <c r="T123" i="21" s="1"/>
  <c r="P123" i="21"/>
  <c r="O123" i="21"/>
  <c r="U122" i="21"/>
  <c r="T122" i="21" s="1"/>
  <c r="O122" i="21"/>
  <c r="P122" i="21" s="1"/>
  <c r="U121" i="21"/>
  <c r="T121" i="21" s="1"/>
  <c r="O121" i="21"/>
  <c r="P121" i="21" s="1"/>
  <c r="U120" i="21"/>
  <c r="T120" i="21" s="1"/>
  <c r="P120" i="21"/>
  <c r="O120" i="21"/>
  <c r="U119" i="21"/>
  <c r="T119" i="21" s="1"/>
  <c r="O119" i="21"/>
  <c r="P119" i="21" s="1"/>
  <c r="U118" i="21"/>
  <c r="T118" i="21" s="1"/>
  <c r="O118" i="21"/>
  <c r="P118" i="21" s="1"/>
  <c r="U117" i="21"/>
  <c r="T117" i="21" s="1"/>
  <c r="O117" i="21"/>
  <c r="P117" i="21" s="1"/>
  <c r="U116" i="21"/>
  <c r="T116" i="21" s="1"/>
  <c r="O116" i="21"/>
  <c r="P116" i="21" s="1"/>
  <c r="U115" i="21"/>
  <c r="T115" i="21" s="1"/>
  <c r="O115" i="21"/>
  <c r="P115" i="21" s="1"/>
  <c r="U114" i="21"/>
  <c r="T114" i="21" s="1"/>
  <c r="O114" i="21"/>
  <c r="P114" i="21" s="1"/>
  <c r="U113" i="21"/>
  <c r="T113" i="21" s="1"/>
  <c r="O113" i="21"/>
  <c r="P113" i="21" s="1"/>
  <c r="U112" i="21"/>
  <c r="T112" i="21" s="1"/>
  <c r="P112" i="21"/>
  <c r="O112" i="21"/>
  <c r="U111" i="21"/>
  <c r="T111" i="21" s="1"/>
  <c r="O111" i="21"/>
  <c r="P111" i="21" s="1"/>
  <c r="U110" i="21"/>
  <c r="T110" i="21" s="1"/>
  <c r="O110" i="21"/>
  <c r="P110" i="21" s="1"/>
  <c r="K106" i="21"/>
  <c r="K105" i="21"/>
  <c r="K104" i="21"/>
  <c r="U103" i="21"/>
  <c r="T103" i="21" s="1"/>
  <c r="O103" i="21"/>
  <c r="P103" i="21" s="1"/>
  <c r="U102" i="21"/>
  <c r="T102" i="21" s="1"/>
  <c r="P102" i="21"/>
  <c r="O102" i="21"/>
  <c r="U101" i="21"/>
  <c r="T101" i="21" s="1"/>
  <c r="P101" i="21"/>
  <c r="O101" i="21"/>
  <c r="U100" i="21"/>
  <c r="T100" i="21" s="1"/>
  <c r="O100" i="21"/>
  <c r="P100" i="21" s="1"/>
  <c r="U99" i="21"/>
  <c r="T99" i="21" s="1"/>
  <c r="O99" i="21"/>
  <c r="P99" i="21" s="1"/>
  <c r="U98" i="21"/>
  <c r="T98" i="21" s="1"/>
  <c r="O98" i="21"/>
  <c r="P98" i="21" s="1"/>
  <c r="U97" i="21"/>
  <c r="T97" i="21" s="1"/>
  <c r="O97" i="21"/>
  <c r="P97" i="21" s="1"/>
  <c r="U96" i="21"/>
  <c r="T96" i="21" s="1"/>
  <c r="O96" i="21"/>
  <c r="P96" i="21" s="1"/>
  <c r="U95" i="21"/>
  <c r="T95" i="21" s="1"/>
  <c r="O95" i="21"/>
  <c r="P95" i="21" s="1"/>
  <c r="U94" i="21"/>
  <c r="T94" i="21" s="1"/>
  <c r="O94" i="21"/>
  <c r="P94" i="21" s="1"/>
  <c r="U93" i="21"/>
  <c r="T93" i="21" s="1"/>
  <c r="P93" i="21"/>
  <c r="O93" i="21"/>
  <c r="U92" i="21"/>
  <c r="T92" i="21" s="1"/>
  <c r="O92" i="21"/>
  <c r="P92" i="21" s="1"/>
  <c r="U91" i="21"/>
  <c r="T91" i="21" s="1"/>
  <c r="O91" i="21"/>
  <c r="P91" i="21" s="1"/>
  <c r="U90" i="21"/>
  <c r="T90" i="21" s="1"/>
  <c r="O90" i="21"/>
  <c r="P90" i="21" s="1"/>
  <c r="U89" i="21"/>
  <c r="T89" i="21" s="1"/>
  <c r="O89" i="21"/>
  <c r="P89" i="21" s="1"/>
  <c r="U88" i="21"/>
  <c r="T88" i="21" s="1"/>
  <c r="O88" i="21"/>
  <c r="P88" i="21" s="1"/>
  <c r="U87" i="21"/>
  <c r="T87" i="21" s="1"/>
  <c r="O87" i="21"/>
  <c r="P87" i="21" s="1"/>
  <c r="U86" i="21"/>
  <c r="T86" i="21" s="1"/>
  <c r="P86" i="21"/>
  <c r="O86" i="21"/>
  <c r="U85" i="21"/>
  <c r="T85" i="21" s="1"/>
  <c r="P85" i="21"/>
  <c r="O85" i="21"/>
  <c r="U84" i="21"/>
  <c r="T84" i="21" s="1"/>
  <c r="O84" i="21"/>
  <c r="P84" i="21" s="1"/>
  <c r="K80" i="21"/>
  <c r="K79" i="21"/>
  <c r="K78" i="21"/>
  <c r="U77" i="21"/>
  <c r="T77" i="21" s="1"/>
  <c r="O77" i="21"/>
  <c r="P77" i="21" s="1"/>
  <c r="U76" i="21"/>
  <c r="T76" i="21" s="1"/>
  <c r="O76" i="21"/>
  <c r="P76" i="21" s="1"/>
  <c r="U75" i="21"/>
  <c r="T75" i="21" s="1"/>
  <c r="P75" i="21"/>
  <c r="O75" i="21"/>
  <c r="U74" i="21"/>
  <c r="T74" i="21" s="1"/>
  <c r="O74" i="21"/>
  <c r="P74" i="21" s="1"/>
  <c r="U73" i="21"/>
  <c r="T73" i="21" s="1"/>
  <c r="O73" i="21"/>
  <c r="P73" i="21" s="1"/>
  <c r="U72" i="21"/>
  <c r="T72" i="21" s="1"/>
  <c r="P72" i="21"/>
  <c r="O72" i="21"/>
  <c r="U71" i="21"/>
  <c r="T71" i="21" s="1"/>
  <c r="O71" i="21"/>
  <c r="P71" i="21" s="1"/>
  <c r="U70" i="21"/>
  <c r="T70" i="21" s="1"/>
  <c r="O70" i="21"/>
  <c r="P70" i="21" s="1"/>
  <c r="U69" i="21"/>
  <c r="T69" i="21" s="1"/>
  <c r="O69" i="21"/>
  <c r="P69" i="21" s="1"/>
  <c r="U68" i="21"/>
  <c r="T68" i="21" s="1"/>
  <c r="O68" i="21"/>
  <c r="P68" i="21" s="1"/>
  <c r="U67" i="21"/>
  <c r="T67" i="21" s="1"/>
  <c r="O67" i="21"/>
  <c r="P67" i="21" s="1"/>
  <c r="U66" i="21"/>
  <c r="T66" i="21" s="1"/>
  <c r="O66" i="21"/>
  <c r="P66" i="21" s="1"/>
  <c r="U65" i="21"/>
  <c r="T65" i="21" s="1"/>
  <c r="O65" i="21"/>
  <c r="P65" i="21" s="1"/>
  <c r="U64" i="21"/>
  <c r="T64" i="21" s="1"/>
  <c r="P64" i="21"/>
  <c r="O64" i="21"/>
  <c r="U63" i="21"/>
  <c r="T63" i="21" s="1"/>
  <c r="O63" i="21"/>
  <c r="P63" i="21" s="1"/>
  <c r="U62" i="21"/>
  <c r="T62" i="21" s="1"/>
  <c r="O62" i="21"/>
  <c r="P62" i="21" s="1"/>
  <c r="U61" i="21"/>
  <c r="T61" i="21" s="1"/>
  <c r="O61" i="21"/>
  <c r="P61" i="21" s="1"/>
  <c r="U60" i="21"/>
  <c r="T60" i="21" s="1"/>
  <c r="O60" i="21"/>
  <c r="P60" i="21" s="1"/>
  <c r="U59" i="21"/>
  <c r="T59" i="21" s="1"/>
  <c r="P59" i="21"/>
  <c r="O59" i="21"/>
  <c r="U58" i="21"/>
  <c r="T58" i="21" s="1"/>
  <c r="O58" i="21"/>
  <c r="P58" i="21" s="1"/>
  <c r="K54" i="21"/>
  <c r="K53" i="21"/>
  <c r="K52" i="21"/>
  <c r="U51" i="21"/>
  <c r="T51" i="21" s="1"/>
  <c r="O51" i="21"/>
  <c r="P51" i="21" s="1"/>
  <c r="U50" i="21"/>
  <c r="T50" i="21" s="1"/>
  <c r="O50" i="21"/>
  <c r="P50" i="21" s="1"/>
  <c r="U49" i="21"/>
  <c r="T49" i="21" s="1"/>
  <c r="O49" i="21"/>
  <c r="P49" i="21" s="1"/>
  <c r="U48" i="21"/>
  <c r="T48" i="21" s="1"/>
  <c r="O48" i="21"/>
  <c r="P48" i="21" s="1"/>
  <c r="U47" i="21"/>
  <c r="T47" i="21" s="1"/>
  <c r="O47" i="21"/>
  <c r="P47" i="21" s="1"/>
  <c r="U46" i="21"/>
  <c r="T46" i="21" s="1"/>
  <c r="O46" i="21"/>
  <c r="P46" i="21" s="1"/>
  <c r="U45" i="21"/>
  <c r="T45" i="21" s="1"/>
  <c r="P45" i="21"/>
  <c r="O45" i="21"/>
  <c r="U44" i="21"/>
  <c r="T44" i="21" s="1"/>
  <c r="O44" i="21"/>
  <c r="P44" i="21" s="1"/>
  <c r="U43" i="21"/>
  <c r="T43" i="21" s="1"/>
  <c r="O43" i="21"/>
  <c r="P43" i="21" s="1"/>
  <c r="U42" i="21"/>
  <c r="T42" i="21" s="1"/>
  <c r="O42" i="21"/>
  <c r="P42" i="21" s="1"/>
  <c r="U41" i="21"/>
  <c r="T41" i="21" s="1"/>
  <c r="O41" i="21"/>
  <c r="P41" i="21" s="1"/>
  <c r="U40" i="21"/>
  <c r="T40" i="21" s="1"/>
  <c r="O40" i="21"/>
  <c r="P40" i="21" s="1"/>
  <c r="U39" i="21"/>
  <c r="T39" i="21" s="1"/>
  <c r="O39" i="21"/>
  <c r="P39" i="21" s="1"/>
  <c r="U38" i="21"/>
  <c r="T38" i="21" s="1"/>
  <c r="P38" i="21"/>
  <c r="O38" i="21"/>
  <c r="U37" i="21"/>
  <c r="T37" i="21" s="1"/>
  <c r="P37" i="21"/>
  <c r="O37" i="21"/>
  <c r="U36" i="21"/>
  <c r="T36" i="21" s="1"/>
  <c r="O36" i="21"/>
  <c r="P36" i="21" s="1"/>
  <c r="U35" i="21"/>
  <c r="T35" i="21" s="1"/>
  <c r="O35" i="21"/>
  <c r="P35" i="21" s="1"/>
  <c r="U34" i="21"/>
  <c r="T34" i="21" s="1"/>
  <c r="O34" i="21"/>
  <c r="P34" i="21" s="1"/>
  <c r="U33" i="21"/>
  <c r="T33" i="21" s="1"/>
  <c r="O33" i="21"/>
  <c r="P33" i="21" s="1"/>
  <c r="U32" i="21"/>
  <c r="T32" i="21" s="1"/>
  <c r="O32" i="21"/>
  <c r="P32" i="21" s="1"/>
  <c r="K27" i="21"/>
  <c r="K26" i="21"/>
  <c r="K25" i="21"/>
  <c r="U24" i="21"/>
  <c r="T24" i="21" s="1"/>
  <c r="O24" i="21"/>
  <c r="P24" i="21" s="1"/>
  <c r="U23" i="21"/>
  <c r="T23" i="21" s="1"/>
  <c r="P23" i="21"/>
  <c r="O23" i="21"/>
  <c r="U22" i="21"/>
  <c r="T22" i="21" s="1"/>
  <c r="O22" i="21"/>
  <c r="P22" i="21" s="1"/>
  <c r="U21" i="21"/>
  <c r="T21" i="21" s="1"/>
  <c r="O21" i="21"/>
  <c r="P21" i="21" s="1"/>
  <c r="U20" i="21"/>
  <c r="T20" i="21" s="1"/>
  <c r="O20" i="21"/>
  <c r="P20" i="21" s="1"/>
  <c r="K16" i="21"/>
  <c r="Q16" i="21" s="1"/>
  <c r="Q15" i="21"/>
  <c r="K15" i="21"/>
  <c r="K14" i="21"/>
  <c r="Q14" i="21" s="1"/>
  <c r="U13" i="21"/>
  <c r="T13" i="21" s="1"/>
  <c r="P13" i="21"/>
  <c r="O13" i="21"/>
  <c r="U12" i="21"/>
  <c r="T12" i="21" s="1"/>
  <c r="P12" i="21"/>
  <c r="O12" i="21"/>
  <c r="U11" i="21"/>
  <c r="T11" i="21" s="1"/>
  <c r="O11" i="21"/>
  <c r="P11" i="21" s="1"/>
  <c r="U10" i="21"/>
  <c r="T10" i="21" s="1"/>
  <c r="O10" i="21"/>
  <c r="P10" i="21" s="1"/>
  <c r="U9" i="21"/>
  <c r="T9" i="21" s="1"/>
  <c r="O9" i="21"/>
  <c r="P9" i="21" s="1"/>
  <c r="U8" i="21"/>
  <c r="T8" i="21" s="1"/>
  <c r="O8" i="21"/>
  <c r="P8" i="21" s="1"/>
  <c r="U7" i="21"/>
  <c r="T7" i="21" s="1"/>
  <c r="P7" i="21"/>
  <c r="O7" i="21"/>
  <c r="Q55" i="20"/>
  <c r="L52" i="15" s="1"/>
  <c r="L44" i="15" s="1"/>
  <c r="K54" i="20"/>
  <c r="K53" i="20"/>
  <c r="K52" i="20"/>
  <c r="O52" i="20" s="1"/>
  <c r="U51" i="20"/>
  <c r="T51" i="20" s="1"/>
  <c r="O51" i="20"/>
  <c r="P51" i="20" s="1"/>
  <c r="U50" i="20"/>
  <c r="T50" i="20" s="1"/>
  <c r="O50" i="20"/>
  <c r="P50" i="20" s="1"/>
  <c r="U49" i="20"/>
  <c r="T49" i="20" s="1"/>
  <c r="O49" i="20"/>
  <c r="P49" i="20" s="1"/>
  <c r="U48" i="20"/>
  <c r="T48" i="20" s="1"/>
  <c r="O48" i="20"/>
  <c r="P48" i="20" s="1"/>
  <c r="U47" i="20"/>
  <c r="T47" i="20" s="1"/>
  <c r="O47" i="20"/>
  <c r="P47" i="20" s="1"/>
  <c r="U46" i="20"/>
  <c r="T46" i="20" s="1"/>
  <c r="O46" i="20"/>
  <c r="P46" i="20" s="1"/>
  <c r="U45" i="20"/>
  <c r="T45" i="20" s="1"/>
  <c r="O45" i="20"/>
  <c r="P45" i="20" s="1"/>
  <c r="U44" i="20"/>
  <c r="T44" i="20" s="1"/>
  <c r="O44" i="20"/>
  <c r="P44" i="20" s="1"/>
  <c r="U43" i="20"/>
  <c r="T43" i="20" s="1"/>
  <c r="O43" i="20"/>
  <c r="P43" i="20" s="1"/>
  <c r="U42" i="20"/>
  <c r="T42" i="20" s="1"/>
  <c r="O42" i="20"/>
  <c r="P42" i="20" s="1"/>
  <c r="U41" i="20"/>
  <c r="T41" i="20" s="1"/>
  <c r="O41" i="20"/>
  <c r="P41" i="20" s="1"/>
  <c r="U40" i="20"/>
  <c r="T40" i="20" s="1"/>
  <c r="O40" i="20"/>
  <c r="P40" i="20" s="1"/>
  <c r="U39" i="20"/>
  <c r="T39" i="20" s="1"/>
  <c r="O39" i="20"/>
  <c r="P39" i="20" s="1"/>
  <c r="U38" i="20"/>
  <c r="T38" i="20" s="1"/>
  <c r="O38" i="20"/>
  <c r="P38" i="20" s="1"/>
  <c r="U37" i="20"/>
  <c r="T37" i="20" s="1"/>
  <c r="O37" i="20"/>
  <c r="P37" i="20" s="1"/>
  <c r="U36" i="20"/>
  <c r="T36" i="20" s="1"/>
  <c r="O36" i="20"/>
  <c r="P36" i="20" s="1"/>
  <c r="U35" i="20"/>
  <c r="T35" i="20" s="1"/>
  <c r="O35" i="20"/>
  <c r="P35" i="20" s="1"/>
  <c r="U34" i="20"/>
  <c r="T34" i="20" s="1"/>
  <c r="O34" i="20"/>
  <c r="P34" i="20" s="1"/>
  <c r="U33" i="20"/>
  <c r="T33" i="20" s="1"/>
  <c r="O33" i="20"/>
  <c r="P33" i="20" s="1"/>
  <c r="U32" i="20"/>
  <c r="T32" i="20" s="1"/>
  <c r="O32" i="20"/>
  <c r="P32" i="20" s="1"/>
  <c r="Q28" i="20"/>
  <c r="L48" i="15" s="1"/>
  <c r="K27" i="20"/>
  <c r="Q27" i="20" s="1"/>
  <c r="L47" i="15" s="1"/>
  <c r="Q26" i="20"/>
  <c r="L46" i="15" s="1"/>
  <c r="K26" i="20"/>
  <c r="K25" i="20"/>
  <c r="Q25" i="20" s="1"/>
  <c r="L45" i="15" s="1"/>
  <c r="U24" i="20"/>
  <c r="T24" i="20" s="1"/>
  <c r="O24" i="20"/>
  <c r="P24" i="20" s="1"/>
  <c r="U23" i="20"/>
  <c r="T23" i="20"/>
  <c r="O23" i="20"/>
  <c r="P23" i="20" s="1"/>
  <c r="U22" i="20"/>
  <c r="T22" i="20" s="1"/>
  <c r="O22" i="20"/>
  <c r="P22" i="20" s="1"/>
  <c r="U21" i="20"/>
  <c r="T21" i="20"/>
  <c r="O21" i="20"/>
  <c r="P21" i="20" s="1"/>
  <c r="U20" i="20"/>
  <c r="T20" i="20" s="1"/>
  <c r="O20" i="20"/>
  <c r="P20" i="20" s="1"/>
  <c r="U19" i="20"/>
  <c r="T19" i="20"/>
  <c r="O19" i="20"/>
  <c r="P19" i="20" s="1"/>
  <c r="U18" i="20"/>
  <c r="T18" i="20" s="1"/>
  <c r="O18" i="20"/>
  <c r="P18" i="20" s="1"/>
  <c r="U17" i="20"/>
  <c r="T17" i="20"/>
  <c r="O17" i="20"/>
  <c r="P17" i="20" s="1"/>
  <c r="U16" i="20"/>
  <c r="T16" i="20" s="1"/>
  <c r="O16" i="20"/>
  <c r="P16" i="20" s="1"/>
  <c r="U15" i="20"/>
  <c r="T15" i="20"/>
  <c r="O15" i="20"/>
  <c r="P15" i="20" s="1"/>
  <c r="U14" i="20"/>
  <c r="T14" i="20" s="1"/>
  <c r="O14" i="20"/>
  <c r="P14" i="20" s="1"/>
  <c r="U13" i="20"/>
  <c r="T13" i="20"/>
  <c r="O13" i="20"/>
  <c r="P13" i="20" s="1"/>
  <c r="U12" i="20"/>
  <c r="T12" i="20" s="1"/>
  <c r="O12" i="20"/>
  <c r="P12" i="20" s="1"/>
  <c r="U11" i="20"/>
  <c r="T11" i="20"/>
  <c r="O11" i="20"/>
  <c r="P11" i="20" s="1"/>
  <c r="U10" i="20"/>
  <c r="T10" i="20" s="1"/>
  <c r="O10" i="20"/>
  <c r="P10" i="20" s="1"/>
  <c r="U9" i="20"/>
  <c r="T9" i="20"/>
  <c r="O9" i="20"/>
  <c r="P9" i="20" s="1"/>
  <c r="U8" i="20"/>
  <c r="T8" i="20" s="1"/>
  <c r="O8" i="20"/>
  <c r="P8" i="20" s="1"/>
  <c r="U7" i="20"/>
  <c r="T7" i="20"/>
  <c r="O7" i="20"/>
  <c r="P7" i="20" s="1"/>
  <c r="U6" i="20"/>
  <c r="T6" i="20" s="1"/>
  <c r="O6" i="20"/>
  <c r="O28" i="20" s="1"/>
  <c r="U5" i="20"/>
  <c r="T5" i="20"/>
  <c r="O5" i="20"/>
  <c r="P5" i="20" s="1"/>
  <c r="P25" i="20" s="1"/>
  <c r="K45" i="15" s="1"/>
  <c r="Q65" i="19"/>
  <c r="K64" i="19"/>
  <c r="P64" i="19" s="1"/>
  <c r="K63" i="19"/>
  <c r="P63" i="19" s="1"/>
  <c r="K62" i="19"/>
  <c r="U61" i="19"/>
  <c r="T61" i="19"/>
  <c r="O61" i="19"/>
  <c r="P61" i="19" s="1"/>
  <c r="U60" i="19"/>
  <c r="T60" i="19" s="1"/>
  <c r="O60" i="19"/>
  <c r="P60" i="19" s="1"/>
  <c r="U59" i="19"/>
  <c r="T59" i="19" s="1"/>
  <c r="O59" i="19"/>
  <c r="P59" i="19" s="1"/>
  <c r="U58" i="19"/>
  <c r="T58" i="19"/>
  <c r="O58" i="19"/>
  <c r="P58" i="19" s="1"/>
  <c r="U57" i="19"/>
  <c r="T57" i="19" s="1"/>
  <c r="O57" i="19"/>
  <c r="P57" i="19" s="1"/>
  <c r="U56" i="19"/>
  <c r="T56" i="19"/>
  <c r="O56" i="19"/>
  <c r="P56" i="19" s="1"/>
  <c r="U55" i="19"/>
  <c r="T55" i="19" s="1"/>
  <c r="O55" i="19"/>
  <c r="P55" i="19" s="1"/>
  <c r="U54" i="19"/>
  <c r="T54" i="19" s="1"/>
  <c r="O54" i="19"/>
  <c r="P54" i="19" s="1"/>
  <c r="U53" i="19"/>
  <c r="T53" i="19" s="1"/>
  <c r="O53" i="19"/>
  <c r="P53" i="19" s="1"/>
  <c r="U52" i="19"/>
  <c r="T52" i="19" s="1"/>
  <c r="O52" i="19"/>
  <c r="P52" i="19" s="1"/>
  <c r="U51" i="19"/>
  <c r="T51" i="19" s="1"/>
  <c r="O51" i="19"/>
  <c r="P51" i="19" s="1"/>
  <c r="U50" i="19"/>
  <c r="T50" i="19" s="1"/>
  <c r="O50" i="19"/>
  <c r="P50" i="19" s="1"/>
  <c r="U49" i="19"/>
  <c r="T49" i="19" s="1"/>
  <c r="O49" i="19"/>
  <c r="P49" i="19" s="1"/>
  <c r="U48" i="19"/>
  <c r="T48" i="19"/>
  <c r="O48" i="19"/>
  <c r="P48" i="19" s="1"/>
  <c r="U47" i="19"/>
  <c r="T47" i="19" s="1"/>
  <c r="O47" i="19"/>
  <c r="P47" i="19" s="1"/>
  <c r="U46" i="19"/>
  <c r="T46" i="19" s="1"/>
  <c r="O46" i="19"/>
  <c r="P46" i="19" s="1"/>
  <c r="U45" i="19"/>
  <c r="T45" i="19"/>
  <c r="O45" i="19"/>
  <c r="P45" i="19" s="1"/>
  <c r="U44" i="19"/>
  <c r="T44" i="19" s="1"/>
  <c r="O44" i="19"/>
  <c r="P44" i="19" s="1"/>
  <c r="U43" i="19"/>
  <c r="T43" i="19" s="1"/>
  <c r="O43" i="19"/>
  <c r="P43" i="19" s="1"/>
  <c r="U42" i="19"/>
  <c r="T42" i="19" s="1"/>
  <c r="O42" i="19"/>
  <c r="P42" i="19" s="1"/>
  <c r="P65" i="19" s="1"/>
  <c r="Q38" i="19"/>
  <c r="Q37" i="19"/>
  <c r="K37" i="19"/>
  <c r="K36" i="19"/>
  <c r="Q36" i="19" s="1"/>
  <c r="Q35" i="19"/>
  <c r="K35" i="19"/>
  <c r="U34" i="19"/>
  <c r="T34" i="19" s="1"/>
  <c r="O34" i="19"/>
  <c r="P34" i="19" s="1"/>
  <c r="U33" i="19"/>
  <c r="T33" i="19" s="1"/>
  <c r="O33" i="19"/>
  <c r="P33" i="19" s="1"/>
  <c r="U32" i="19"/>
  <c r="T32" i="19" s="1"/>
  <c r="O32" i="19"/>
  <c r="P32" i="19" s="1"/>
  <c r="U31" i="19"/>
  <c r="T31" i="19" s="1"/>
  <c r="O31" i="19"/>
  <c r="P31" i="19" s="1"/>
  <c r="U30" i="19"/>
  <c r="T30" i="19" s="1"/>
  <c r="O30" i="19"/>
  <c r="P30" i="19" s="1"/>
  <c r="U29" i="19"/>
  <c r="T29" i="19" s="1"/>
  <c r="O29" i="19"/>
  <c r="P29" i="19" s="1"/>
  <c r="U28" i="19"/>
  <c r="T28" i="19" s="1"/>
  <c r="O28" i="19"/>
  <c r="P28" i="19" s="1"/>
  <c r="U27" i="19"/>
  <c r="T27" i="19" s="1"/>
  <c r="O27" i="19"/>
  <c r="P27" i="19" s="1"/>
  <c r="U26" i="19"/>
  <c r="T26" i="19" s="1"/>
  <c r="O26" i="19"/>
  <c r="P26" i="19" s="1"/>
  <c r="U25" i="19"/>
  <c r="T25" i="19" s="1"/>
  <c r="O25" i="19"/>
  <c r="P25" i="19" s="1"/>
  <c r="U24" i="19"/>
  <c r="T24" i="19" s="1"/>
  <c r="O24" i="19"/>
  <c r="P24" i="19" s="1"/>
  <c r="U23" i="19"/>
  <c r="T23" i="19" s="1"/>
  <c r="O23" i="19"/>
  <c r="P23" i="19" s="1"/>
  <c r="U22" i="19"/>
  <c r="T22" i="19" s="1"/>
  <c r="O22" i="19"/>
  <c r="P22" i="19" s="1"/>
  <c r="U21" i="19"/>
  <c r="T21" i="19" s="1"/>
  <c r="O21" i="19"/>
  <c r="P21" i="19" s="1"/>
  <c r="U20" i="19"/>
  <c r="T20" i="19" s="1"/>
  <c r="O20" i="19"/>
  <c r="P20" i="19" s="1"/>
  <c r="U19" i="19"/>
  <c r="T19" i="19" s="1"/>
  <c r="O19" i="19"/>
  <c r="P19" i="19" s="1"/>
  <c r="U18" i="19"/>
  <c r="T18" i="19" s="1"/>
  <c r="O18" i="19"/>
  <c r="P18" i="19" s="1"/>
  <c r="U17" i="19"/>
  <c r="T17" i="19" s="1"/>
  <c r="O17" i="19"/>
  <c r="P17" i="19" s="1"/>
  <c r="U16" i="19"/>
  <c r="T16" i="19" s="1"/>
  <c r="O16" i="19"/>
  <c r="P16" i="19" s="1"/>
  <c r="U15" i="19"/>
  <c r="T15" i="19" s="1"/>
  <c r="O15" i="19"/>
  <c r="P15" i="19" s="1"/>
  <c r="U14" i="19"/>
  <c r="T14" i="19" s="1"/>
  <c r="O14" i="19"/>
  <c r="P14" i="19" s="1"/>
  <c r="U13" i="19"/>
  <c r="T13" i="19" s="1"/>
  <c r="O13" i="19"/>
  <c r="P13" i="19" s="1"/>
  <c r="U12" i="19"/>
  <c r="T12" i="19" s="1"/>
  <c r="O12" i="19"/>
  <c r="P12" i="19" s="1"/>
  <c r="U11" i="19"/>
  <c r="T11" i="19" s="1"/>
  <c r="O11" i="19"/>
  <c r="P11" i="19" s="1"/>
  <c r="U10" i="19"/>
  <c r="T10" i="19" s="1"/>
  <c r="O10" i="19"/>
  <c r="P10" i="19" s="1"/>
  <c r="U9" i="19"/>
  <c r="T9" i="19" s="1"/>
  <c r="O9" i="19"/>
  <c r="P9" i="19" s="1"/>
  <c r="U8" i="19"/>
  <c r="T8" i="19" s="1"/>
  <c r="O8" i="19"/>
  <c r="P8" i="19" s="1"/>
  <c r="U7" i="19"/>
  <c r="T7" i="19" s="1"/>
  <c r="O7" i="19"/>
  <c r="P7" i="19" s="1"/>
  <c r="U6" i="19"/>
  <c r="T6" i="19" s="1"/>
  <c r="O6" i="19"/>
  <c r="P6" i="19" s="1"/>
  <c r="U5" i="19"/>
  <c r="T5" i="19" s="1"/>
  <c r="O5" i="19"/>
  <c r="P5" i="19" s="1"/>
  <c r="P38" i="19" s="1"/>
  <c r="Q102" i="18"/>
  <c r="L28" i="16" s="1"/>
  <c r="P102" i="18"/>
  <c r="K28" i="16" s="1"/>
  <c r="J28" i="16" s="1"/>
  <c r="O102" i="18"/>
  <c r="K101" i="18"/>
  <c r="K100" i="18"/>
  <c r="K99" i="18"/>
  <c r="U98" i="18"/>
  <c r="T98" i="18" s="1"/>
  <c r="O98" i="18"/>
  <c r="P98" i="18" s="1"/>
  <c r="U97" i="18"/>
  <c r="T97" i="18"/>
  <c r="O97" i="18"/>
  <c r="P97" i="18" s="1"/>
  <c r="U96" i="18"/>
  <c r="T96" i="18" s="1"/>
  <c r="O96" i="18"/>
  <c r="P96" i="18" s="1"/>
  <c r="U95" i="18"/>
  <c r="T95" i="18"/>
  <c r="O95" i="18"/>
  <c r="P95" i="18" s="1"/>
  <c r="U94" i="18"/>
  <c r="T94" i="18" s="1"/>
  <c r="O94" i="18"/>
  <c r="P94" i="18" s="1"/>
  <c r="U93" i="18"/>
  <c r="T93" i="18" s="1"/>
  <c r="O93" i="18"/>
  <c r="P93" i="18" s="1"/>
  <c r="U92" i="18"/>
  <c r="T92" i="18" s="1"/>
  <c r="O92" i="18"/>
  <c r="P92" i="18" s="1"/>
  <c r="U91" i="18"/>
  <c r="T91" i="18" s="1"/>
  <c r="O91" i="18"/>
  <c r="P91" i="18" s="1"/>
  <c r="U90" i="18"/>
  <c r="T90" i="18" s="1"/>
  <c r="O90" i="18"/>
  <c r="P90" i="18" s="1"/>
  <c r="U89" i="18"/>
  <c r="T89" i="18"/>
  <c r="O89" i="18"/>
  <c r="P89" i="18" s="1"/>
  <c r="U88" i="18"/>
  <c r="T88" i="18" s="1"/>
  <c r="O88" i="18"/>
  <c r="P88" i="18" s="1"/>
  <c r="U87" i="18"/>
  <c r="T87" i="18"/>
  <c r="O87" i="18"/>
  <c r="P87" i="18" s="1"/>
  <c r="U86" i="18"/>
  <c r="T86" i="18" s="1"/>
  <c r="O86" i="18"/>
  <c r="P86" i="18" s="1"/>
  <c r="U85" i="18"/>
  <c r="T85" i="18" s="1"/>
  <c r="O85" i="18"/>
  <c r="P85" i="18" s="1"/>
  <c r="U84" i="18"/>
  <c r="T84" i="18" s="1"/>
  <c r="O84" i="18"/>
  <c r="P84" i="18" s="1"/>
  <c r="U83" i="18"/>
  <c r="T83" i="18"/>
  <c r="O83" i="18"/>
  <c r="P83" i="18" s="1"/>
  <c r="U82" i="18"/>
  <c r="T82" i="18" s="1"/>
  <c r="O82" i="18"/>
  <c r="P82" i="18" s="1"/>
  <c r="U81" i="18"/>
  <c r="T81" i="18"/>
  <c r="O81" i="18"/>
  <c r="P81" i="18" s="1"/>
  <c r="U80" i="18"/>
  <c r="T80" i="18" s="1"/>
  <c r="O80" i="18"/>
  <c r="P80" i="18" s="1"/>
  <c r="U79" i="18"/>
  <c r="T79" i="18"/>
  <c r="O79" i="18"/>
  <c r="P79" i="18" s="1"/>
  <c r="U78" i="18"/>
  <c r="T78" i="18" s="1"/>
  <c r="O78" i="18"/>
  <c r="P78" i="18" s="1"/>
  <c r="U77" i="18"/>
  <c r="T77" i="18" s="1"/>
  <c r="O77" i="18"/>
  <c r="P77" i="18" s="1"/>
  <c r="U76" i="18"/>
  <c r="T76" i="18" s="1"/>
  <c r="O76" i="18"/>
  <c r="P76" i="18" s="1"/>
  <c r="U75" i="18"/>
  <c r="T75" i="18" s="1"/>
  <c r="O75" i="18"/>
  <c r="P75" i="18" s="1"/>
  <c r="U74" i="18"/>
  <c r="T74" i="18" s="1"/>
  <c r="O74" i="18"/>
  <c r="P74" i="18" s="1"/>
  <c r="U73" i="18"/>
  <c r="T73" i="18"/>
  <c r="O73" i="18"/>
  <c r="P73" i="18" s="1"/>
  <c r="U72" i="18"/>
  <c r="T72" i="18" s="1"/>
  <c r="O72" i="18"/>
  <c r="P72" i="18" s="1"/>
  <c r="U71" i="18"/>
  <c r="T71" i="18"/>
  <c r="O71" i="18"/>
  <c r="P71" i="18" s="1"/>
  <c r="U70" i="18"/>
  <c r="T70" i="18" s="1"/>
  <c r="O70" i="18"/>
  <c r="P70" i="18" s="1"/>
  <c r="U69" i="18"/>
  <c r="T69" i="18" s="1"/>
  <c r="O69" i="18"/>
  <c r="P69" i="18" s="1"/>
  <c r="U68" i="18"/>
  <c r="T68" i="18" s="1"/>
  <c r="O68" i="18"/>
  <c r="P68" i="18" s="1"/>
  <c r="U67" i="18"/>
  <c r="T67" i="18"/>
  <c r="O67" i="18"/>
  <c r="P67" i="18" s="1"/>
  <c r="U66" i="18"/>
  <c r="T66" i="18" s="1"/>
  <c r="O66" i="18"/>
  <c r="P66" i="18" s="1"/>
  <c r="U65" i="18"/>
  <c r="T65" i="18"/>
  <c r="O65" i="18"/>
  <c r="P65" i="18" s="1"/>
  <c r="U64" i="18"/>
  <c r="T64" i="18" s="1"/>
  <c r="O64" i="18"/>
  <c r="P64" i="18" s="1"/>
  <c r="U63" i="18"/>
  <c r="T63" i="18"/>
  <c r="O63" i="18"/>
  <c r="P63" i="18" s="1"/>
  <c r="U62" i="18"/>
  <c r="T62" i="18" s="1"/>
  <c r="O62" i="18"/>
  <c r="P62" i="18" s="1"/>
  <c r="U61" i="18"/>
  <c r="T61" i="18" s="1"/>
  <c r="O61" i="18"/>
  <c r="P61" i="18" s="1"/>
  <c r="U60" i="18"/>
  <c r="T60" i="18" s="1"/>
  <c r="O60" i="18"/>
  <c r="P60" i="18" s="1"/>
  <c r="U59" i="18"/>
  <c r="T59" i="18" s="1"/>
  <c r="O59" i="18"/>
  <c r="P59" i="18" s="1"/>
  <c r="U58" i="18"/>
  <c r="T58" i="18" s="1"/>
  <c r="O58" i="18"/>
  <c r="P58" i="18" s="1"/>
  <c r="U57" i="18"/>
  <c r="T57" i="18"/>
  <c r="O57" i="18"/>
  <c r="P57" i="18" s="1"/>
  <c r="U56" i="18"/>
  <c r="T56" i="18" s="1"/>
  <c r="O56" i="18"/>
  <c r="P56" i="18" s="1"/>
  <c r="U55" i="18"/>
  <c r="T55" i="18"/>
  <c r="O55" i="18"/>
  <c r="P55" i="18" s="1"/>
  <c r="U54" i="18"/>
  <c r="T54" i="18" s="1"/>
  <c r="O54" i="18"/>
  <c r="P54" i="18" s="1"/>
  <c r="U53" i="18"/>
  <c r="T53" i="18" s="1"/>
  <c r="O53" i="18"/>
  <c r="P53" i="18" s="1"/>
  <c r="U52" i="18"/>
  <c r="T52" i="18" s="1"/>
  <c r="O52" i="18"/>
  <c r="P52" i="18" s="1"/>
  <c r="U51" i="18"/>
  <c r="T51" i="18"/>
  <c r="O51" i="18"/>
  <c r="P51" i="18" s="1"/>
  <c r="U50" i="18"/>
  <c r="T50" i="18" s="1"/>
  <c r="O50" i="18"/>
  <c r="P50" i="18" s="1"/>
  <c r="U49" i="18"/>
  <c r="T49" i="18"/>
  <c r="O49" i="18"/>
  <c r="P49" i="18" s="1"/>
  <c r="U48" i="18"/>
  <c r="T48" i="18" s="1"/>
  <c r="O48" i="18"/>
  <c r="P48" i="18" s="1"/>
  <c r="U47" i="18"/>
  <c r="T47" i="18"/>
  <c r="O47" i="18"/>
  <c r="P47" i="18" s="1"/>
  <c r="U46" i="18"/>
  <c r="T46" i="18" s="1"/>
  <c r="O46" i="18"/>
  <c r="P46" i="18" s="1"/>
  <c r="U45" i="18"/>
  <c r="T45" i="18" s="1"/>
  <c r="O45" i="18"/>
  <c r="P45" i="18" s="1"/>
  <c r="U44" i="18"/>
  <c r="T44" i="18" s="1"/>
  <c r="O44" i="18"/>
  <c r="P44" i="18" s="1"/>
  <c r="U43" i="18"/>
  <c r="T43" i="18" s="1"/>
  <c r="O43" i="18"/>
  <c r="P43" i="18" s="1"/>
  <c r="U42" i="18"/>
  <c r="T42" i="18" s="1"/>
  <c r="O42" i="18"/>
  <c r="P42" i="18" s="1"/>
  <c r="U41" i="18"/>
  <c r="T41" i="18"/>
  <c r="O41" i="18"/>
  <c r="P41" i="18" s="1"/>
  <c r="U40" i="18"/>
  <c r="T40" i="18" s="1"/>
  <c r="O40" i="18"/>
  <c r="P40" i="18" s="1"/>
  <c r="U39" i="18"/>
  <c r="T39" i="18"/>
  <c r="O39" i="18"/>
  <c r="P39" i="18" s="1"/>
  <c r="U38" i="18"/>
  <c r="T38" i="18" s="1"/>
  <c r="O38" i="18"/>
  <c r="P38" i="18" s="1"/>
  <c r="U37" i="18"/>
  <c r="T37" i="18" s="1"/>
  <c r="O37" i="18"/>
  <c r="P37" i="18" s="1"/>
  <c r="U36" i="18"/>
  <c r="T36" i="18" s="1"/>
  <c r="O36" i="18"/>
  <c r="P36" i="18" s="1"/>
  <c r="U35" i="18"/>
  <c r="T35" i="18"/>
  <c r="O35" i="18"/>
  <c r="P35" i="18" s="1"/>
  <c r="U34" i="18"/>
  <c r="T34" i="18" s="1"/>
  <c r="O34" i="18"/>
  <c r="P34" i="18" s="1"/>
  <c r="U33" i="18"/>
  <c r="T33" i="18"/>
  <c r="O33" i="18"/>
  <c r="P33" i="18" s="1"/>
  <c r="U32" i="18"/>
  <c r="T32" i="18" s="1"/>
  <c r="O32" i="18"/>
  <c r="P32" i="18" s="1"/>
  <c r="U31" i="18"/>
  <c r="T31" i="18"/>
  <c r="O31" i="18"/>
  <c r="P31" i="18" s="1"/>
  <c r="U30" i="18"/>
  <c r="T30" i="18" s="1"/>
  <c r="O30" i="18"/>
  <c r="P30" i="18" s="1"/>
  <c r="U29" i="18"/>
  <c r="T29" i="18" s="1"/>
  <c r="O29" i="18"/>
  <c r="P29" i="18" s="1"/>
  <c r="U28" i="18"/>
  <c r="T28" i="18" s="1"/>
  <c r="O28" i="18"/>
  <c r="P28" i="18" s="1"/>
  <c r="U27" i="18"/>
  <c r="T27" i="18" s="1"/>
  <c r="O27" i="18"/>
  <c r="P27" i="18" s="1"/>
  <c r="U26" i="18"/>
  <c r="T26" i="18" s="1"/>
  <c r="O26" i="18"/>
  <c r="P26" i="18" s="1"/>
  <c r="U25" i="18"/>
  <c r="T25" i="18"/>
  <c r="O25" i="18"/>
  <c r="P25" i="18" s="1"/>
  <c r="U24" i="18"/>
  <c r="T24" i="18" s="1"/>
  <c r="O24" i="18"/>
  <c r="P24" i="18" s="1"/>
  <c r="U23" i="18"/>
  <c r="T23" i="18"/>
  <c r="O23" i="18"/>
  <c r="P23" i="18" s="1"/>
  <c r="U22" i="18"/>
  <c r="T22" i="18" s="1"/>
  <c r="O22" i="18"/>
  <c r="P22" i="18" s="1"/>
  <c r="U21" i="18"/>
  <c r="T21" i="18" s="1"/>
  <c r="O21" i="18"/>
  <c r="P21" i="18" s="1"/>
  <c r="U20" i="18"/>
  <c r="T20" i="18" s="1"/>
  <c r="O20" i="18"/>
  <c r="P20" i="18" s="1"/>
  <c r="U19" i="18"/>
  <c r="T19" i="18"/>
  <c r="O19" i="18"/>
  <c r="P19" i="18" s="1"/>
  <c r="U18" i="18"/>
  <c r="T18" i="18" s="1"/>
  <c r="O18" i="18"/>
  <c r="P18" i="18" s="1"/>
  <c r="U17" i="18"/>
  <c r="T17" i="18"/>
  <c r="O17" i="18"/>
  <c r="P17" i="18" s="1"/>
  <c r="U16" i="18"/>
  <c r="T16" i="18" s="1"/>
  <c r="O16" i="18"/>
  <c r="P16" i="18" s="1"/>
  <c r="U15" i="18"/>
  <c r="T15" i="18"/>
  <c r="O15" i="18"/>
  <c r="P15" i="18" s="1"/>
  <c r="U14" i="18"/>
  <c r="T14" i="18" s="1"/>
  <c r="O14" i="18"/>
  <c r="P14" i="18" s="1"/>
  <c r="U13" i="18"/>
  <c r="T13" i="18" s="1"/>
  <c r="O13" i="18"/>
  <c r="P13" i="18" s="1"/>
  <c r="U12" i="18"/>
  <c r="T12" i="18" s="1"/>
  <c r="O12" i="18"/>
  <c r="P12" i="18" s="1"/>
  <c r="U11" i="18"/>
  <c r="T11" i="18" s="1"/>
  <c r="O11" i="18"/>
  <c r="P11" i="18" s="1"/>
  <c r="U10" i="18"/>
  <c r="T10" i="18" s="1"/>
  <c r="O10" i="18"/>
  <c r="P10" i="18" s="1"/>
  <c r="U9" i="18"/>
  <c r="T9" i="18"/>
  <c r="O9" i="18"/>
  <c r="P9" i="18" s="1"/>
  <c r="U8" i="18"/>
  <c r="T8" i="18" s="1"/>
  <c r="O8" i="18"/>
  <c r="P8" i="18" s="1"/>
  <c r="U7" i="18"/>
  <c r="T7" i="18"/>
  <c r="O7" i="18"/>
  <c r="P7" i="18" s="1"/>
  <c r="U6" i="18"/>
  <c r="T6" i="18" s="1"/>
  <c r="O6" i="18"/>
  <c r="P6" i="18" s="1"/>
  <c r="U5" i="18"/>
  <c r="T5" i="18" s="1"/>
  <c r="O5" i="18"/>
  <c r="P5" i="18" s="1"/>
  <c r="G55" i="17"/>
  <c r="F55" i="17"/>
  <c r="E54" i="17"/>
  <c r="H53" i="17"/>
  <c r="K53" i="17" s="1"/>
  <c r="H52" i="17"/>
  <c r="H55" i="17" s="1"/>
  <c r="G50" i="17"/>
  <c r="F50" i="17"/>
  <c r="E49" i="17"/>
  <c r="H48" i="17"/>
  <c r="K48" i="17" s="1"/>
  <c r="H47" i="17"/>
  <c r="K47" i="17" s="1"/>
  <c r="H46" i="17"/>
  <c r="K46" i="17" s="1"/>
  <c r="I45" i="17"/>
  <c r="H45" i="17"/>
  <c r="G43" i="17"/>
  <c r="F43" i="17"/>
  <c r="E42" i="17"/>
  <c r="E41" i="17"/>
  <c r="E40" i="17"/>
  <c r="H39" i="17"/>
  <c r="H37" i="17"/>
  <c r="H36" i="17"/>
  <c r="H35" i="17"/>
  <c r="H34" i="17"/>
  <c r="H33" i="17"/>
  <c r="H32" i="17"/>
  <c r="H31" i="17"/>
  <c r="H29" i="17"/>
  <c r="H28" i="17"/>
  <c r="H27" i="17"/>
  <c r="H26" i="17"/>
  <c r="G23" i="17"/>
  <c r="F23" i="17"/>
  <c r="K20" i="17"/>
  <c r="I20" i="17"/>
  <c r="H19" i="17"/>
  <c r="H18" i="17"/>
  <c r="I18" i="17" s="1"/>
  <c r="H17" i="17"/>
  <c r="I17" i="17" s="1"/>
  <c r="H16" i="17"/>
  <c r="I16" i="17" s="1"/>
  <c r="H15" i="17"/>
  <c r="H14" i="17"/>
  <c r="I14" i="17" s="1"/>
  <c r="H13" i="17"/>
  <c r="I13" i="17" s="1"/>
  <c r="H12" i="17"/>
  <c r="I12" i="17" s="1"/>
  <c r="E186" i="16"/>
  <c r="E185" i="16"/>
  <c r="E184" i="16"/>
  <c r="E183" i="16"/>
  <c r="E182" i="16"/>
  <c r="E181" i="16"/>
  <c r="E180" i="16"/>
  <c r="E179" i="16"/>
  <c r="E178" i="16"/>
  <c r="E177" i="16"/>
  <c r="E176" i="16"/>
  <c r="E175" i="16"/>
  <c r="E174" i="16"/>
  <c r="E173" i="16"/>
  <c r="E172" i="16"/>
  <c r="E171" i="16"/>
  <c r="E170" i="16"/>
  <c r="E169" i="16"/>
  <c r="E168" i="16"/>
  <c r="E167" i="16"/>
  <c r="E166" i="16"/>
  <c r="E165" i="16"/>
  <c r="E164" i="16"/>
  <c r="E163" i="16"/>
  <c r="E162" i="16"/>
  <c r="E161" i="16"/>
  <c r="E160" i="16"/>
  <c r="E159" i="16"/>
  <c r="E158" i="16"/>
  <c r="E153" i="16"/>
  <c r="E152" i="16"/>
  <c r="E151" i="16"/>
  <c r="E150" i="16"/>
  <c r="E149" i="16"/>
  <c r="E148" i="16"/>
  <c r="E147" i="16"/>
  <c r="E146" i="16"/>
  <c r="E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9" i="16"/>
  <c r="E108" i="16"/>
  <c r="E107" i="16"/>
  <c r="E106" i="16"/>
  <c r="E105" i="16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N28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I11" i="16"/>
  <c r="H11" i="16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3" i="15"/>
  <c r="E152" i="15"/>
  <c r="E151" i="15"/>
  <c r="E150" i="15"/>
  <c r="E149" i="15"/>
  <c r="N148" i="15"/>
  <c r="I148" i="15"/>
  <c r="E148" i="15"/>
  <c r="E147" i="15"/>
  <c r="G146" i="15"/>
  <c r="E146" i="15"/>
  <c r="E145" i="15"/>
  <c r="E144" i="15"/>
  <c r="H143" i="15"/>
  <c r="E143" i="15"/>
  <c r="E142" i="15"/>
  <c r="E141" i="15"/>
  <c r="E140" i="15"/>
  <c r="E139" i="15"/>
  <c r="E138" i="15"/>
  <c r="E137" i="15"/>
  <c r="E136" i="15"/>
  <c r="H135" i="15"/>
  <c r="E135" i="15"/>
  <c r="E134" i="15"/>
  <c r="E133" i="15"/>
  <c r="N132" i="15"/>
  <c r="I132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I11" i="15"/>
  <c r="H11" i="15"/>
  <c r="N140" i="15" l="1"/>
  <c r="I140" i="15"/>
  <c r="N45" i="15"/>
  <c r="G45" i="15"/>
  <c r="K13" i="17"/>
  <c r="I46" i="17"/>
  <c r="I47" i="17"/>
  <c r="P146" i="21"/>
  <c r="O194" i="21"/>
  <c r="P6" i="20"/>
  <c r="P28" i="20" s="1"/>
  <c r="K48" i="15" s="1"/>
  <c r="I48" i="17"/>
  <c r="K17" i="17"/>
  <c r="H50" i="17"/>
  <c r="F28" i="16"/>
  <c r="O148" i="21"/>
  <c r="P204" i="21"/>
  <c r="K108" i="15" s="1"/>
  <c r="P245" i="21"/>
  <c r="P148" i="21"/>
  <c r="O25" i="20"/>
  <c r="P52" i="20"/>
  <c r="K49" i="15" s="1"/>
  <c r="G49" i="15" s="1"/>
  <c r="Q52" i="20"/>
  <c r="L49" i="15" s="1"/>
  <c r="L41" i="15" s="1"/>
  <c r="O146" i="21"/>
  <c r="P215" i="21"/>
  <c r="P218" i="21"/>
  <c r="K117" i="15" s="1"/>
  <c r="N117" i="15" s="1"/>
  <c r="P243" i="21"/>
  <c r="I34" i="17"/>
  <c r="L34" i="17" s="1"/>
  <c r="K34" i="17"/>
  <c r="I31" i="17"/>
  <c r="K31" i="17"/>
  <c r="Q105" i="21"/>
  <c r="P105" i="21"/>
  <c r="O105" i="21"/>
  <c r="Q130" i="21"/>
  <c r="P130" i="21"/>
  <c r="O130" i="21"/>
  <c r="K98" i="15"/>
  <c r="L104" i="15"/>
  <c r="L108" i="15"/>
  <c r="L123" i="15"/>
  <c r="F123" i="15" s="1"/>
  <c r="I29" i="17"/>
  <c r="L29" i="17" s="1"/>
  <c r="K29" i="17"/>
  <c r="I26" i="17"/>
  <c r="K26" i="17"/>
  <c r="I35" i="17"/>
  <c r="L35" i="17" s="1"/>
  <c r="K35" i="17"/>
  <c r="O54" i="20"/>
  <c r="Q54" i="20"/>
  <c r="L51" i="15" s="1"/>
  <c r="L43" i="15" s="1"/>
  <c r="P54" i="20"/>
  <c r="K51" i="15" s="1"/>
  <c r="Q80" i="21"/>
  <c r="P80" i="21"/>
  <c r="O80" i="21"/>
  <c r="I27" i="17"/>
  <c r="L27" i="17" s="1"/>
  <c r="K27" i="17"/>
  <c r="I32" i="17"/>
  <c r="K32" i="17"/>
  <c r="I36" i="17"/>
  <c r="L36" i="17" s="1"/>
  <c r="K36" i="17"/>
  <c r="H43" i="17"/>
  <c r="Q26" i="21"/>
  <c r="P26" i="21"/>
  <c r="O26" i="21"/>
  <c r="I19" i="17"/>
  <c r="K19" i="17"/>
  <c r="I39" i="17"/>
  <c r="L39" i="17" s="1"/>
  <c r="K39" i="17"/>
  <c r="K42" i="17" s="1"/>
  <c r="K60" i="17" s="1"/>
  <c r="I15" i="17"/>
  <c r="I21" i="17" s="1"/>
  <c r="K15" i="17"/>
  <c r="F61" i="17"/>
  <c r="I28" i="17"/>
  <c r="K28" i="17"/>
  <c r="I33" i="17"/>
  <c r="K33" i="17"/>
  <c r="I37" i="17"/>
  <c r="K37" i="17"/>
  <c r="L65" i="15"/>
  <c r="L67" i="15"/>
  <c r="P27" i="20"/>
  <c r="K47" i="15" s="1"/>
  <c r="F47" i="15" s="1"/>
  <c r="O27" i="20"/>
  <c r="P15" i="21"/>
  <c r="O15" i="21"/>
  <c r="Q52" i="21"/>
  <c r="P52" i="21"/>
  <c r="O52" i="21"/>
  <c r="Q106" i="21"/>
  <c r="P106" i="21"/>
  <c r="O106" i="21"/>
  <c r="Q131" i="21"/>
  <c r="P131" i="21"/>
  <c r="O131" i="21"/>
  <c r="L89" i="15"/>
  <c r="L91" i="15"/>
  <c r="K105" i="15"/>
  <c r="N105" i="15" s="1"/>
  <c r="O230" i="21"/>
  <c r="Q230" i="21"/>
  <c r="P230" i="21"/>
  <c r="Q350" i="21"/>
  <c r="L149" i="15" s="1"/>
  <c r="P350" i="21"/>
  <c r="K149" i="15" s="1"/>
  <c r="L66" i="15"/>
  <c r="Q25" i="21"/>
  <c r="P25" i="21"/>
  <c r="Q27" i="21"/>
  <c r="P27" i="21"/>
  <c r="O27" i="21"/>
  <c r="Q53" i="21"/>
  <c r="P53" i="21"/>
  <c r="O53" i="21"/>
  <c r="Q78" i="21"/>
  <c r="P78" i="21"/>
  <c r="O78" i="21"/>
  <c r="Q132" i="21"/>
  <c r="P132" i="21"/>
  <c r="O132" i="21"/>
  <c r="K90" i="15"/>
  <c r="L100" i="15"/>
  <c r="L107" i="15"/>
  <c r="L118" i="15"/>
  <c r="L124" i="15"/>
  <c r="O300" i="21"/>
  <c r="Q300" i="21"/>
  <c r="L136" i="15" s="1"/>
  <c r="P300" i="21"/>
  <c r="K136" i="15" s="1"/>
  <c r="Q348" i="21"/>
  <c r="L147" i="15" s="1"/>
  <c r="P348" i="21"/>
  <c r="K147" i="15" s="1"/>
  <c r="I42" i="17"/>
  <c r="I60" i="17" s="1"/>
  <c r="P26" i="20"/>
  <c r="K46" i="15" s="1"/>
  <c r="H46" i="15" s="1"/>
  <c r="O26" i="20"/>
  <c r="O53" i="20"/>
  <c r="Q53" i="20"/>
  <c r="L50" i="15" s="1"/>
  <c r="L42" i="15" s="1"/>
  <c r="P53" i="20"/>
  <c r="K50" i="15" s="1"/>
  <c r="P14" i="21"/>
  <c r="O14" i="21"/>
  <c r="P16" i="21"/>
  <c r="O16" i="21"/>
  <c r="O25" i="21"/>
  <c r="Q54" i="21"/>
  <c r="P54" i="21"/>
  <c r="O54" i="21"/>
  <c r="Q79" i="21"/>
  <c r="P79" i="21"/>
  <c r="O79" i="21"/>
  <c r="Q104" i="21"/>
  <c r="P104" i="21"/>
  <c r="O104" i="21"/>
  <c r="K89" i="15"/>
  <c r="G89" i="15" s="1"/>
  <c r="L90" i="15"/>
  <c r="L115" i="15"/>
  <c r="L122" i="15"/>
  <c r="O326" i="21"/>
  <c r="P326" i="21"/>
  <c r="K139" i="15" s="1"/>
  <c r="L95" i="15"/>
  <c r="K91" i="15"/>
  <c r="I91" i="15" s="1"/>
  <c r="O160" i="21"/>
  <c r="P180" i="21"/>
  <c r="K107" i="15"/>
  <c r="P216" i="21"/>
  <c r="P227" i="21"/>
  <c r="K120" i="15"/>
  <c r="K123" i="15"/>
  <c r="L165" i="15"/>
  <c r="L169" i="15"/>
  <c r="L170" i="15"/>
  <c r="L166" i="15"/>
  <c r="P99" i="18"/>
  <c r="K25" i="16" s="1"/>
  <c r="G25" i="16" s="1"/>
  <c r="P62" i="19"/>
  <c r="K37" i="16" s="1"/>
  <c r="N37" i="16" s="1"/>
  <c r="P55" i="20"/>
  <c r="K52" i="15" s="1"/>
  <c r="F52" i="15" s="1"/>
  <c r="O158" i="21"/>
  <c r="P169" i="21"/>
  <c r="P171" i="21"/>
  <c r="P179" i="21"/>
  <c r="P192" i="21"/>
  <c r="O217" i="21"/>
  <c r="O228" i="21"/>
  <c r="P246" i="21"/>
  <c r="O299" i="21"/>
  <c r="P38" i="22"/>
  <c r="K166" i="15" s="1"/>
  <c r="O108" i="23"/>
  <c r="P8" i="23"/>
  <c r="P108" i="23" s="1"/>
  <c r="K24" i="16" s="1"/>
  <c r="L92" i="15"/>
  <c r="P158" i="21"/>
  <c r="O170" i="21"/>
  <c r="O178" i="21"/>
  <c r="Q179" i="21"/>
  <c r="K124" i="15"/>
  <c r="O243" i="21"/>
  <c r="Q246" i="21"/>
  <c r="O30" i="22"/>
  <c r="L105" i="15"/>
  <c r="L102" i="15" s="1"/>
  <c r="K114" i="15"/>
  <c r="K122" i="15"/>
  <c r="G122" i="15" s="1"/>
  <c r="K61" i="16"/>
  <c r="L61" i="16"/>
  <c r="L34" i="16"/>
  <c r="K36" i="16"/>
  <c r="L33" i="16"/>
  <c r="L36" i="16"/>
  <c r="P35" i="19"/>
  <c r="L35" i="16"/>
  <c r="K39" i="16"/>
  <c r="I39" i="16" s="1"/>
  <c r="K40" i="16"/>
  <c r="L40" i="16"/>
  <c r="K38" i="16"/>
  <c r="L24" i="16"/>
  <c r="G61" i="17"/>
  <c r="L46" i="17"/>
  <c r="L48" i="17"/>
  <c r="L47" i="17"/>
  <c r="I49" i="17"/>
  <c r="L20" i="17"/>
  <c r="K16" i="17"/>
  <c r="L16" i="17" s="1"/>
  <c r="K12" i="17"/>
  <c r="K14" i="17"/>
  <c r="K22" i="17" s="1"/>
  <c r="K18" i="17"/>
  <c r="L18" i="17" s="1"/>
  <c r="L13" i="17"/>
  <c r="L17" i="17"/>
  <c r="N166" i="15"/>
  <c r="F162" i="15"/>
  <c r="I144" i="15"/>
  <c r="F51" i="15"/>
  <c r="F43" i="15" s="1"/>
  <c r="I47" i="15"/>
  <c r="P106" i="23"/>
  <c r="O106" i="23"/>
  <c r="Q106" i="23"/>
  <c r="P107" i="23"/>
  <c r="O107" i="23"/>
  <c r="Q107" i="23"/>
  <c r="P105" i="23"/>
  <c r="O105" i="23"/>
  <c r="Q105" i="23"/>
  <c r="P30" i="22"/>
  <c r="K165" i="15" s="1"/>
  <c r="Q16" i="22"/>
  <c r="L163" i="15" s="1"/>
  <c r="P16" i="22"/>
  <c r="K163" i="15" s="1"/>
  <c r="O16" i="22"/>
  <c r="O44" i="22"/>
  <c r="P41" i="22"/>
  <c r="P44" i="22" s="1"/>
  <c r="K167" i="15" s="1"/>
  <c r="N167" i="15" s="1"/>
  <c r="O53" i="22"/>
  <c r="P48" i="22"/>
  <c r="P53" i="22" s="1"/>
  <c r="K168" i="15" s="1"/>
  <c r="J168" i="15" s="1"/>
  <c r="O62" i="22"/>
  <c r="P57" i="22"/>
  <c r="P62" i="22" s="1"/>
  <c r="K169" i="15" s="1"/>
  <c r="J169" i="15" s="1"/>
  <c r="O70" i="22"/>
  <c r="P65" i="22"/>
  <c r="P70" i="22" s="1"/>
  <c r="K170" i="15" s="1"/>
  <c r="Q77" i="22"/>
  <c r="L181" i="15" s="1"/>
  <c r="L177" i="15" s="1"/>
  <c r="P77" i="22"/>
  <c r="K181" i="15" s="1"/>
  <c r="O77" i="22"/>
  <c r="Q75" i="22"/>
  <c r="L179" i="15" s="1"/>
  <c r="L175" i="15" s="1"/>
  <c r="P75" i="22"/>
  <c r="K179" i="15" s="1"/>
  <c r="F179" i="15" s="1"/>
  <c r="O75" i="22"/>
  <c r="Q14" i="22"/>
  <c r="L161" i="15" s="1"/>
  <c r="L155" i="15" s="1"/>
  <c r="L151" i="15" s="1"/>
  <c r="P14" i="22"/>
  <c r="K161" i="15" s="1"/>
  <c r="N161" i="15" s="1"/>
  <c r="O38" i="22"/>
  <c r="Q76" i="22"/>
  <c r="L180" i="15" s="1"/>
  <c r="L176" i="15" s="1"/>
  <c r="P76" i="22"/>
  <c r="K180" i="15" s="1"/>
  <c r="H180" i="15" s="1"/>
  <c r="H176" i="15" s="1"/>
  <c r="O76" i="22"/>
  <c r="Q13" i="22"/>
  <c r="L160" i="15" s="1"/>
  <c r="L154" i="15" s="1"/>
  <c r="L150" i="15" s="1"/>
  <c r="P13" i="22"/>
  <c r="K160" i="15" s="1"/>
  <c r="K154" i="15" s="1"/>
  <c r="Q15" i="22"/>
  <c r="L162" i="15" s="1"/>
  <c r="L156" i="15" s="1"/>
  <c r="L152" i="15" s="1"/>
  <c r="P15" i="22"/>
  <c r="K162" i="15" s="1"/>
  <c r="Q78" i="22"/>
  <c r="L182" i="15" s="1"/>
  <c r="L178" i="15" s="1"/>
  <c r="P78" i="22"/>
  <c r="K182" i="15" s="1"/>
  <c r="O78" i="22"/>
  <c r="P159" i="21"/>
  <c r="P160" i="21"/>
  <c r="Q170" i="21"/>
  <c r="O192" i="21"/>
  <c r="Q194" i="21"/>
  <c r="O203" i="21"/>
  <c r="Q205" i="21"/>
  <c r="O215" i="21"/>
  <c r="Q217" i="21"/>
  <c r="Q228" i="21"/>
  <c r="O245" i="21"/>
  <c r="Q159" i="21"/>
  <c r="Q160" i="21"/>
  <c r="O171" i="21"/>
  <c r="O229" i="21"/>
  <c r="O244" i="21"/>
  <c r="O271" i="21"/>
  <c r="P271" i="21"/>
  <c r="K130" i="15" s="1"/>
  <c r="K126" i="15" s="1"/>
  <c r="Q271" i="21"/>
  <c r="L130" i="15" s="1"/>
  <c r="P301" i="21"/>
  <c r="K137" i="15" s="1"/>
  <c r="N137" i="15" s="1"/>
  <c r="O325" i="21"/>
  <c r="P325" i="21"/>
  <c r="K138" i="15" s="1"/>
  <c r="Q325" i="21"/>
  <c r="L138" i="15" s="1"/>
  <c r="O272" i="21"/>
  <c r="Q272" i="21"/>
  <c r="L131" i="15" s="1"/>
  <c r="Q328" i="21"/>
  <c r="L141" i="15" s="1"/>
  <c r="F141" i="15" s="1"/>
  <c r="O328" i="21"/>
  <c r="P328" i="21"/>
  <c r="K141" i="15" s="1"/>
  <c r="N141" i="15" s="1"/>
  <c r="O169" i="21"/>
  <c r="P170" i="21"/>
  <c r="Q171" i="21"/>
  <c r="Q178" i="21"/>
  <c r="O180" i="21"/>
  <c r="O193" i="21"/>
  <c r="P194" i="21"/>
  <c r="O204" i="21"/>
  <c r="P205" i="21"/>
  <c r="O216" i="21"/>
  <c r="P217" i="21"/>
  <c r="Q218" i="21"/>
  <c r="O227" i="21"/>
  <c r="P228" i="21"/>
  <c r="Q229" i="21"/>
  <c r="P272" i="21"/>
  <c r="K131" i="15" s="1"/>
  <c r="N131" i="15" s="1"/>
  <c r="P274" i="21"/>
  <c r="K133" i="15" s="1"/>
  <c r="O298" i="21"/>
  <c r="P298" i="21"/>
  <c r="K134" i="15" s="1"/>
  <c r="G134" i="15" s="1"/>
  <c r="Q298" i="21"/>
  <c r="L134" i="15" s="1"/>
  <c r="Q327" i="21"/>
  <c r="L140" i="15" s="1"/>
  <c r="O327" i="21"/>
  <c r="Q335" i="21"/>
  <c r="L142" i="15" s="1"/>
  <c r="F142" i="15" s="1"/>
  <c r="O335" i="21"/>
  <c r="Q337" i="21"/>
  <c r="L144" i="15" s="1"/>
  <c r="F144" i="15" s="1"/>
  <c r="O337" i="21"/>
  <c r="O274" i="21"/>
  <c r="Q299" i="21"/>
  <c r="L135" i="15" s="1"/>
  <c r="F135" i="15" s="1"/>
  <c r="O301" i="21"/>
  <c r="Q326" i="21"/>
  <c r="L139" i="15" s="1"/>
  <c r="Q336" i="21"/>
  <c r="L143" i="15" s="1"/>
  <c r="F143" i="15" s="1"/>
  <c r="O336" i="21"/>
  <c r="Q338" i="21"/>
  <c r="L145" i="15" s="1"/>
  <c r="F145" i="15" s="1"/>
  <c r="O338" i="21"/>
  <c r="O347" i="21"/>
  <c r="O348" i="21"/>
  <c r="O349" i="21"/>
  <c r="O350" i="21"/>
  <c r="O55" i="20"/>
  <c r="P37" i="19"/>
  <c r="P36" i="19"/>
  <c r="O65" i="19"/>
  <c r="O38" i="19"/>
  <c r="O35" i="19"/>
  <c r="O36" i="19"/>
  <c r="O37" i="19"/>
  <c r="Q62" i="19"/>
  <c r="Q63" i="19"/>
  <c r="Q64" i="19"/>
  <c r="O62" i="19"/>
  <c r="O63" i="19"/>
  <c r="O64" i="19"/>
  <c r="P101" i="18"/>
  <c r="K27" i="16" s="1"/>
  <c r="I27" i="16" s="1"/>
  <c r="P100" i="18"/>
  <c r="K26" i="16" s="1"/>
  <c r="O99" i="18"/>
  <c r="O100" i="18"/>
  <c r="O101" i="18"/>
  <c r="Q99" i="18"/>
  <c r="L25" i="16" s="1"/>
  <c r="F25" i="16" s="1"/>
  <c r="Q100" i="18"/>
  <c r="L26" i="16" s="1"/>
  <c r="Q101" i="18"/>
  <c r="L27" i="16" s="1"/>
  <c r="I22" i="17"/>
  <c r="L60" i="17"/>
  <c r="I41" i="17"/>
  <c r="H23" i="17"/>
  <c r="H61" i="17" s="1"/>
  <c r="L42" i="17"/>
  <c r="I52" i="17"/>
  <c r="I53" i="17"/>
  <c r="L53" i="17" s="1"/>
  <c r="E59" i="17"/>
  <c r="E60" i="17"/>
  <c r="K52" i="17"/>
  <c r="K54" i="17" s="1"/>
  <c r="K45" i="17"/>
  <c r="N25" i="16"/>
  <c r="F45" i="15"/>
  <c r="F91" i="15"/>
  <c r="J149" i="15"/>
  <c r="I162" i="15"/>
  <c r="K156" i="15"/>
  <c r="K176" i="15"/>
  <c r="F46" i="15"/>
  <c r="N49" i="15"/>
  <c r="N122" i="15"/>
  <c r="J137" i="15"/>
  <c r="F137" i="15"/>
  <c r="N146" i="15"/>
  <c r="N154" i="15"/>
  <c r="N168" i="15"/>
  <c r="N180" i="15"/>
  <c r="K41" i="15"/>
  <c r="K43" i="15"/>
  <c r="N47" i="15"/>
  <c r="F49" i="15"/>
  <c r="F89" i="15"/>
  <c r="F122" i="15"/>
  <c r="J133" i="15"/>
  <c r="F133" i="15"/>
  <c r="N142" i="15"/>
  <c r="J145" i="15"/>
  <c r="F146" i="15"/>
  <c r="N149" i="15"/>
  <c r="N162" i="15"/>
  <c r="F168" i="15"/>
  <c r="H105" i="15"/>
  <c r="J117" i="15"/>
  <c r="J141" i="15"/>
  <c r="H161" i="15"/>
  <c r="F161" i="15"/>
  <c r="K155" i="15"/>
  <c r="N89" i="15"/>
  <c r="F108" i="15"/>
  <c r="F124" i="15"/>
  <c r="K128" i="15"/>
  <c r="F132" i="15"/>
  <c r="N135" i="15"/>
  <c r="F140" i="15"/>
  <c r="N143" i="15"/>
  <c r="F148" i="15"/>
  <c r="U46" i="8"/>
  <c r="H11" i="14"/>
  <c r="E58" i="14"/>
  <c r="E57" i="14"/>
  <c r="K40" i="17" l="1"/>
  <c r="L59" i="16" s="1"/>
  <c r="L19" i="17"/>
  <c r="L101" i="15"/>
  <c r="F44" i="15"/>
  <c r="L110" i="15"/>
  <c r="N27" i="16"/>
  <c r="F27" i="16"/>
  <c r="H131" i="15"/>
  <c r="F48" i="15"/>
  <c r="N48" i="15"/>
  <c r="J48" i="15"/>
  <c r="F170" i="15"/>
  <c r="F149" i="15"/>
  <c r="H108" i="15"/>
  <c r="N108" i="15"/>
  <c r="G154" i="15"/>
  <c r="G150" i="15" s="1"/>
  <c r="K150" i="15"/>
  <c r="F154" i="15"/>
  <c r="K116" i="15"/>
  <c r="L97" i="15"/>
  <c r="L109" i="15"/>
  <c r="K178" i="15"/>
  <c r="N178" i="15" s="1"/>
  <c r="N182" i="15"/>
  <c r="J182" i="15"/>
  <c r="J178" i="15" s="1"/>
  <c r="I181" i="15"/>
  <c r="I177" i="15" s="1"/>
  <c r="K177" i="15"/>
  <c r="K99" i="15"/>
  <c r="H139" i="15"/>
  <c r="N139" i="15"/>
  <c r="H50" i="15"/>
  <c r="N50" i="15"/>
  <c r="H147" i="15"/>
  <c r="N147" i="15"/>
  <c r="K85" i="15"/>
  <c r="L68" i="15"/>
  <c r="K66" i="15"/>
  <c r="F180" i="15"/>
  <c r="N134" i="15"/>
  <c r="K42" i="15"/>
  <c r="N42" i="15" s="1"/>
  <c r="L14" i="17"/>
  <c r="F26" i="16"/>
  <c r="N26" i="16"/>
  <c r="H26" i="16"/>
  <c r="K96" i="15"/>
  <c r="G138" i="15"/>
  <c r="F138" i="15"/>
  <c r="N138" i="15"/>
  <c r="K94" i="15"/>
  <c r="K88" i="15" s="1"/>
  <c r="F88" i="15" s="1"/>
  <c r="F165" i="15"/>
  <c r="J165" i="15"/>
  <c r="F181" i="15"/>
  <c r="L15" i="17"/>
  <c r="N124" i="15"/>
  <c r="I124" i="15"/>
  <c r="K97" i="15"/>
  <c r="K67" i="15"/>
  <c r="F147" i="15"/>
  <c r="L129" i="15"/>
  <c r="H90" i="15"/>
  <c r="F90" i="15"/>
  <c r="N90" i="15"/>
  <c r="K121" i="15"/>
  <c r="K74" i="15"/>
  <c r="L32" i="17"/>
  <c r="K81" i="15"/>
  <c r="L31" i="17"/>
  <c r="N181" i="15"/>
  <c r="F105" i="15"/>
  <c r="K164" i="15"/>
  <c r="N39" i="16"/>
  <c r="K129" i="15"/>
  <c r="N133" i="15"/>
  <c r="K109" i="15"/>
  <c r="L127" i="15"/>
  <c r="L94" i="15"/>
  <c r="L88" i="15" s="1"/>
  <c r="L116" i="15"/>
  <c r="L106" i="15"/>
  <c r="L103" i="15" s="1"/>
  <c r="K93" i="15"/>
  <c r="N170" i="15"/>
  <c r="J170" i="15"/>
  <c r="F139" i="15"/>
  <c r="L99" i="15"/>
  <c r="K95" i="15"/>
  <c r="H123" i="15"/>
  <c r="N123" i="15"/>
  <c r="K118" i="15"/>
  <c r="K100" i="15"/>
  <c r="K78" i="15"/>
  <c r="L76" i="15"/>
  <c r="F136" i="15"/>
  <c r="N136" i="15"/>
  <c r="I136" i="15"/>
  <c r="K75" i="15"/>
  <c r="L70" i="15"/>
  <c r="L64" i="15" s="1"/>
  <c r="L121" i="15"/>
  <c r="K82" i="15"/>
  <c r="L74" i="15"/>
  <c r="L62" i="15"/>
  <c r="L79" i="15"/>
  <c r="L26" i="17"/>
  <c r="K83" i="15"/>
  <c r="L81" i="15"/>
  <c r="L120" i="15"/>
  <c r="K106" i="15"/>
  <c r="L126" i="15"/>
  <c r="L96" i="15"/>
  <c r="G160" i="15"/>
  <c r="N160" i="15"/>
  <c r="J52" i="15"/>
  <c r="K44" i="15"/>
  <c r="N52" i="15"/>
  <c r="L164" i="15"/>
  <c r="F120" i="15"/>
  <c r="I120" i="15"/>
  <c r="N120" i="15"/>
  <c r="F107" i="15"/>
  <c r="N107" i="15"/>
  <c r="G107" i="15"/>
  <c r="L80" i="15"/>
  <c r="L77" i="15"/>
  <c r="L69" i="15"/>
  <c r="L63" i="15" s="1"/>
  <c r="K41" i="17"/>
  <c r="F182" i="15"/>
  <c r="K86" i="15"/>
  <c r="N86" i="15" s="1"/>
  <c r="F167" i="15"/>
  <c r="K119" i="15"/>
  <c r="G130" i="15"/>
  <c r="N130" i="15"/>
  <c r="L119" i="15"/>
  <c r="F119" i="15" s="1"/>
  <c r="F178" i="15"/>
  <c r="N179" i="15"/>
  <c r="K175" i="15"/>
  <c r="K21" i="17"/>
  <c r="L58" i="16" s="1"/>
  <c r="K92" i="15"/>
  <c r="J166" i="15"/>
  <c r="F166" i="15"/>
  <c r="K76" i="15"/>
  <c r="F50" i="15"/>
  <c r="F42" i="15" s="1"/>
  <c r="K70" i="15"/>
  <c r="L37" i="17"/>
  <c r="L28" i="17"/>
  <c r="K79" i="15"/>
  <c r="N169" i="15"/>
  <c r="N165" i="15"/>
  <c r="K102" i="15"/>
  <c r="G179" i="15"/>
  <c r="G175" i="15" s="1"/>
  <c r="J167" i="15"/>
  <c r="F134" i="15"/>
  <c r="N91" i="15"/>
  <c r="N46" i="15"/>
  <c r="F130" i="15"/>
  <c r="I40" i="17"/>
  <c r="K59" i="16" s="1"/>
  <c r="G59" i="16" s="1"/>
  <c r="L117" i="15"/>
  <c r="L98" i="15"/>
  <c r="L86" i="15" s="1"/>
  <c r="L93" i="15"/>
  <c r="J163" i="15"/>
  <c r="N163" i="15"/>
  <c r="F163" i="15"/>
  <c r="F131" i="15"/>
  <c r="K127" i="15"/>
  <c r="F160" i="15"/>
  <c r="F169" i="15"/>
  <c r="F114" i="15"/>
  <c r="G114" i="15"/>
  <c r="N114" i="15"/>
  <c r="L125" i="15"/>
  <c r="K125" i="15"/>
  <c r="K104" i="15"/>
  <c r="K115" i="15"/>
  <c r="K80" i="15"/>
  <c r="L78" i="15"/>
  <c r="K65" i="15"/>
  <c r="L128" i="15"/>
  <c r="F128" i="15" s="1"/>
  <c r="K77" i="15"/>
  <c r="L75" i="15"/>
  <c r="L72" i="15" s="1"/>
  <c r="K68" i="15"/>
  <c r="K84" i="15"/>
  <c r="L82" i="15"/>
  <c r="L33" i="17"/>
  <c r="K69" i="15"/>
  <c r="I51" i="15"/>
  <c r="N51" i="15"/>
  <c r="N98" i="15"/>
  <c r="G98" i="15"/>
  <c r="I59" i="17"/>
  <c r="K60" i="16"/>
  <c r="F61" i="16"/>
  <c r="N61" i="16"/>
  <c r="I61" i="16"/>
  <c r="L32" i="16"/>
  <c r="K34" i="16"/>
  <c r="K30" i="16" s="1"/>
  <c r="K35" i="16"/>
  <c r="J36" i="16"/>
  <c r="F36" i="16"/>
  <c r="N36" i="16"/>
  <c r="K33" i="16"/>
  <c r="L39" i="16"/>
  <c r="J40" i="16"/>
  <c r="N40" i="16"/>
  <c r="F40" i="16"/>
  <c r="L38" i="16"/>
  <c r="K32" i="16"/>
  <c r="J32" i="16" s="1"/>
  <c r="L37" i="16"/>
  <c r="K29" i="16"/>
  <c r="G37" i="16"/>
  <c r="N38" i="16"/>
  <c r="H38" i="16"/>
  <c r="K21" i="16"/>
  <c r="L23" i="16"/>
  <c r="L21" i="16"/>
  <c r="K22" i="16"/>
  <c r="F24" i="16"/>
  <c r="L22" i="16"/>
  <c r="K23" i="16"/>
  <c r="N24" i="16"/>
  <c r="J24" i="16"/>
  <c r="L159" i="16"/>
  <c r="K158" i="16"/>
  <c r="L12" i="17"/>
  <c r="K58" i="17"/>
  <c r="L57" i="16"/>
  <c r="K58" i="16"/>
  <c r="K57" i="16"/>
  <c r="K49" i="17"/>
  <c r="L45" i="17"/>
  <c r="L22" i="17"/>
  <c r="L52" i="17"/>
  <c r="I54" i="17"/>
  <c r="N128" i="15"/>
  <c r="I128" i="15"/>
  <c r="J164" i="15"/>
  <c r="F102" i="15"/>
  <c r="H102" i="15"/>
  <c r="N102" i="15"/>
  <c r="G41" i="15"/>
  <c r="N41" i="15"/>
  <c r="G126" i="15"/>
  <c r="N126" i="15"/>
  <c r="F126" i="15"/>
  <c r="N156" i="15"/>
  <c r="F156" i="15"/>
  <c r="K152" i="15"/>
  <c r="I156" i="15"/>
  <c r="I152" i="15" s="1"/>
  <c r="H42" i="15"/>
  <c r="H155" i="15"/>
  <c r="H151" i="15" s="1"/>
  <c r="N155" i="15"/>
  <c r="K151" i="15"/>
  <c r="F155" i="15"/>
  <c r="I43" i="15"/>
  <c r="N43" i="15"/>
  <c r="N150" i="15"/>
  <c r="F150" i="15"/>
  <c r="F176" i="15"/>
  <c r="N176" i="15"/>
  <c r="F41" i="15"/>
  <c r="F55" i="13"/>
  <c r="F50" i="13"/>
  <c r="F43" i="13"/>
  <c r="F23" i="13"/>
  <c r="F164" i="15" l="1"/>
  <c r="L71" i="15"/>
  <c r="L41" i="17"/>
  <c r="I58" i="17"/>
  <c r="L58" i="17" s="1"/>
  <c r="F59" i="16"/>
  <c r="L59" i="17"/>
  <c r="H84" i="15"/>
  <c r="N84" i="15"/>
  <c r="F106" i="15"/>
  <c r="I106" i="15"/>
  <c r="K103" i="15"/>
  <c r="N106" i="15"/>
  <c r="L40" i="17"/>
  <c r="F75" i="15"/>
  <c r="K72" i="15"/>
  <c r="N75" i="15"/>
  <c r="H75" i="15"/>
  <c r="H119" i="15"/>
  <c r="N119" i="15"/>
  <c r="N44" i="15"/>
  <c r="J44" i="15"/>
  <c r="L73" i="15"/>
  <c r="F100" i="15"/>
  <c r="N100" i="15"/>
  <c r="I100" i="15"/>
  <c r="K71" i="15"/>
  <c r="G74" i="15"/>
  <c r="F74" i="15"/>
  <c r="N74" i="15"/>
  <c r="F98" i="15"/>
  <c r="N70" i="15"/>
  <c r="I70" i="15"/>
  <c r="F70" i="15"/>
  <c r="F76" i="15"/>
  <c r="K73" i="15"/>
  <c r="N76" i="15"/>
  <c r="I76" i="15"/>
  <c r="N175" i="15"/>
  <c r="F175" i="15"/>
  <c r="K59" i="17"/>
  <c r="L60" i="16"/>
  <c r="F60" i="16" s="1"/>
  <c r="G83" i="15"/>
  <c r="N83" i="15"/>
  <c r="I82" i="15"/>
  <c r="N82" i="15"/>
  <c r="F82" i="15"/>
  <c r="H93" i="15"/>
  <c r="F93" i="15"/>
  <c r="N93" i="15"/>
  <c r="K87" i="15"/>
  <c r="L112" i="15"/>
  <c r="N129" i="15"/>
  <c r="J129" i="15"/>
  <c r="F129" i="15"/>
  <c r="K64" i="15"/>
  <c r="I67" i="15"/>
  <c r="N67" i="15"/>
  <c r="F67" i="15"/>
  <c r="F96" i="15"/>
  <c r="H96" i="15"/>
  <c r="N96" i="15"/>
  <c r="N99" i="15"/>
  <c r="F99" i="15"/>
  <c r="H99" i="15"/>
  <c r="I97" i="15"/>
  <c r="F97" i="15"/>
  <c r="N97" i="15"/>
  <c r="F66" i="15"/>
  <c r="N66" i="15"/>
  <c r="H66" i="15"/>
  <c r="K63" i="15"/>
  <c r="N177" i="15"/>
  <c r="F177" i="15"/>
  <c r="I88" i="15"/>
  <c r="F86" i="15"/>
  <c r="L21" i="17"/>
  <c r="N59" i="16"/>
  <c r="G65" i="15"/>
  <c r="N65" i="15"/>
  <c r="K62" i="15"/>
  <c r="F65" i="15"/>
  <c r="N80" i="15"/>
  <c r="G80" i="15"/>
  <c r="F80" i="15"/>
  <c r="G104" i="15"/>
  <c r="K101" i="15"/>
  <c r="N104" i="15"/>
  <c r="F104" i="15"/>
  <c r="H127" i="15"/>
  <c r="N127" i="15"/>
  <c r="F127" i="15"/>
  <c r="N81" i="15"/>
  <c r="F81" i="15"/>
  <c r="H81" i="15"/>
  <c r="N94" i="15"/>
  <c r="I94" i="15"/>
  <c r="F94" i="15"/>
  <c r="I85" i="15"/>
  <c r="N85" i="15"/>
  <c r="N116" i="15"/>
  <c r="I116" i="15"/>
  <c r="K112" i="15"/>
  <c r="F116" i="15"/>
  <c r="N88" i="15"/>
  <c r="G86" i="15"/>
  <c r="N164" i="15"/>
  <c r="G68" i="15"/>
  <c r="N68" i="15"/>
  <c r="F68" i="15"/>
  <c r="F77" i="15"/>
  <c r="N77" i="15"/>
  <c r="G77" i="15"/>
  <c r="L87" i="15"/>
  <c r="L113" i="15"/>
  <c r="F117" i="15"/>
  <c r="N79" i="15"/>
  <c r="I79" i="15"/>
  <c r="F79" i="15"/>
  <c r="N69" i="15"/>
  <c r="H69" i="15"/>
  <c r="F69" i="15"/>
  <c r="N115" i="15"/>
  <c r="H115" i="15"/>
  <c r="F115" i="15"/>
  <c r="K111" i="15"/>
  <c r="J125" i="15"/>
  <c r="N125" i="15"/>
  <c r="F125" i="15"/>
  <c r="G92" i="15"/>
  <c r="N92" i="15"/>
  <c r="F92" i="15"/>
  <c r="N78" i="15"/>
  <c r="H78" i="15"/>
  <c r="F78" i="15"/>
  <c r="F118" i="15"/>
  <c r="G118" i="15"/>
  <c r="K110" i="15"/>
  <c r="N118" i="15"/>
  <c r="N95" i="15"/>
  <c r="G95" i="15"/>
  <c r="F95" i="15"/>
  <c r="N109" i="15"/>
  <c r="F109" i="15"/>
  <c r="I109" i="15"/>
  <c r="N121" i="15"/>
  <c r="J121" i="15"/>
  <c r="F121" i="15"/>
  <c r="K113" i="15"/>
  <c r="L111" i="15"/>
  <c r="N60" i="16"/>
  <c r="H60" i="16"/>
  <c r="F32" i="16"/>
  <c r="I35" i="16"/>
  <c r="N35" i="16"/>
  <c r="K31" i="16"/>
  <c r="F35" i="16"/>
  <c r="N34" i="16"/>
  <c r="H34" i="16"/>
  <c r="F34" i="16"/>
  <c r="G33" i="16"/>
  <c r="F33" i="16"/>
  <c r="N33" i="16"/>
  <c r="G29" i="16"/>
  <c r="N29" i="16"/>
  <c r="F38" i="16"/>
  <c r="L30" i="16"/>
  <c r="N32" i="16"/>
  <c r="N30" i="16"/>
  <c r="H30" i="16"/>
  <c r="L29" i="16"/>
  <c r="F37" i="16"/>
  <c r="L31" i="16"/>
  <c r="F39" i="16"/>
  <c r="F31" i="16" s="1"/>
  <c r="G21" i="16"/>
  <c r="F21" i="16"/>
  <c r="N21" i="16"/>
  <c r="I23" i="16"/>
  <c r="F23" i="16"/>
  <c r="N23" i="16"/>
  <c r="F22" i="16"/>
  <c r="H22" i="16"/>
  <c r="N22" i="16"/>
  <c r="L54" i="17"/>
  <c r="K159" i="16"/>
  <c r="L158" i="16"/>
  <c r="J158" i="16"/>
  <c r="N158" i="16"/>
  <c r="N58" i="16"/>
  <c r="F58" i="16"/>
  <c r="J58" i="16"/>
  <c r="G57" i="16"/>
  <c r="N57" i="16"/>
  <c r="F57" i="16"/>
  <c r="L49" i="17"/>
  <c r="K57" i="17"/>
  <c r="I57" i="17"/>
  <c r="N151" i="15"/>
  <c r="F151" i="15"/>
  <c r="N152" i="15"/>
  <c r="F152" i="15"/>
  <c r="O167" i="10"/>
  <c r="H12" i="13"/>
  <c r="O21" i="11"/>
  <c r="K16" i="11"/>
  <c r="K15" i="11"/>
  <c r="K14" i="11"/>
  <c r="K13" i="11"/>
  <c r="O13" i="11" s="1"/>
  <c r="F113" i="15" l="1"/>
  <c r="J113" i="15"/>
  <c r="N113" i="15"/>
  <c r="N71" i="15"/>
  <c r="F71" i="15"/>
  <c r="G71" i="15"/>
  <c r="G62" i="15"/>
  <c r="F62" i="15"/>
  <c r="N62" i="15"/>
  <c r="I112" i="15"/>
  <c r="N112" i="15"/>
  <c r="F112" i="15"/>
  <c r="H63" i="15"/>
  <c r="F63" i="15"/>
  <c r="N63" i="15"/>
  <c r="I64" i="15"/>
  <c r="N64" i="15"/>
  <c r="F64" i="15"/>
  <c r="N110" i="15"/>
  <c r="G110" i="15"/>
  <c r="F110" i="15"/>
  <c r="H111" i="15"/>
  <c r="F111" i="15"/>
  <c r="N111" i="15"/>
  <c r="G101" i="15"/>
  <c r="N101" i="15"/>
  <c r="F101" i="15"/>
  <c r="N87" i="15"/>
  <c r="F87" i="15"/>
  <c r="H87" i="15"/>
  <c r="I73" i="15"/>
  <c r="N73" i="15"/>
  <c r="F73" i="15"/>
  <c r="F72" i="15"/>
  <c r="H72" i="15"/>
  <c r="N72" i="15"/>
  <c r="I103" i="15"/>
  <c r="N103" i="15"/>
  <c r="F103" i="15"/>
  <c r="F30" i="16"/>
  <c r="F29" i="16"/>
  <c r="N31" i="16"/>
  <c r="I31" i="16"/>
  <c r="J159" i="16"/>
  <c r="N159" i="16"/>
  <c r="F159" i="16"/>
  <c r="L57" i="17"/>
  <c r="F158" i="16"/>
  <c r="U12" i="11"/>
  <c r="T12" i="11" s="1"/>
  <c r="U11" i="11"/>
  <c r="T11" i="11" s="1"/>
  <c r="U10" i="11"/>
  <c r="T10" i="11" s="1"/>
  <c r="U9" i="11"/>
  <c r="T9" i="11" s="1"/>
  <c r="U8" i="11"/>
  <c r="T8" i="11" s="1"/>
  <c r="U7" i="11"/>
  <c r="T7" i="11" s="1"/>
  <c r="U6" i="11"/>
  <c r="T6" i="11" s="1"/>
  <c r="K78" i="11"/>
  <c r="K77" i="11"/>
  <c r="K76" i="11"/>
  <c r="K75" i="11"/>
  <c r="K70" i="11"/>
  <c r="U69" i="11"/>
  <c r="U68" i="11"/>
  <c r="U67" i="11"/>
  <c r="U66" i="11"/>
  <c r="U65" i="11"/>
  <c r="K62" i="11"/>
  <c r="U61" i="11"/>
  <c r="U60" i="11"/>
  <c r="U59" i="11"/>
  <c r="U58" i="11"/>
  <c r="U57" i="11"/>
  <c r="K53" i="11"/>
  <c r="U52" i="11"/>
  <c r="U51" i="11"/>
  <c r="U50" i="11"/>
  <c r="U49" i="11"/>
  <c r="U48" i="11"/>
  <c r="K44" i="11"/>
  <c r="U43" i="11"/>
  <c r="U42" i="11"/>
  <c r="U41" i="11"/>
  <c r="K38" i="11"/>
  <c r="U37" i="11"/>
  <c r="U36" i="11"/>
  <c r="U35" i="11"/>
  <c r="U34" i="11"/>
  <c r="U33" i="11"/>
  <c r="K30" i="11"/>
  <c r="U29" i="11"/>
  <c r="U28" i="11"/>
  <c r="U27" i="11"/>
  <c r="U26" i="11"/>
  <c r="U25" i="11"/>
  <c r="U24" i="11"/>
  <c r="U23" i="11"/>
  <c r="U22" i="11"/>
  <c r="T22" i="11" s="1"/>
  <c r="U21" i="11"/>
  <c r="K350" i="10"/>
  <c r="K349" i="10"/>
  <c r="K348" i="10"/>
  <c r="K347" i="10"/>
  <c r="U346" i="10"/>
  <c r="U345" i="10"/>
  <c r="U344" i="10"/>
  <c r="U343" i="10"/>
  <c r="U342" i="10"/>
  <c r="K338" i="10"/>
  <c r="K337" i="10"/>
  <c r="K336" i="10"/>
  <c r="K335" i="10"/>
  <c r="U334" i="10"/>
  <c r="U333" i="10"/>
  <c r="U332" i="10"/>
  <c r="K328" i="10"/>
  <c r="K327" i="10"/>
  <c r="K326" i="10"/>
  <c r="K325" i="10"/>
  <c r="U324" i="10"/>
  <c r="U323" i="10"/>
  <c r="U322" i="10"/>
  <c r="U321" i="10"/>
  <c r="U320" i="10"/>
  <c r="U319" i="10"/>
  <c r="U318" i="10"/>
  <c r="U317" i="10"/>
  <c r="U316" i="10"/>
  <c r="U315" i="10"/>
  <c r="U314" i="10"/>
  <c r="U313" i="10"/>
  <c r="U312" i="10"/>
  <c r="U311" i="10"/>
  <c r="U310" i="10"/>
  <c r="U309" i="10"/>
  <c r="U308" i="10"/>
  <c r="U307" i="10"/>
  <c r="U306" i="10"/>
  <c r="U305" i="10"/>
  <c r="K301" i="10"/>
  <c r="K300" i="10"/>
  <c r="K299" i="10"/>
  <c r="K298" i="10"/>
  <c r="U297" i="10"/>
  <c r="U296" i="10"/>
  <c r="U295" i="10"/>
  <c r="U294" i="10"/>
  <c r="U293" i="10"/>
  <c r="U292" i="10"/>
  <c r="U291" i="10"/>
  <c r="U290" i="10"/>
  <c r="U289" i="10"/>
  <c r="U288" i="10"/>
  <c r="U287" i="10"/>
  <c r="U286" i="10"/>
  <c r="U285" i="10"/>
  <c r="U284" i="10"/>
  <c r="U283" i="10"/>
  <c r="U282" i="10"/>
  <c r="U281" i="10"/>
  <c r="U280" i="10"/>
  <c r="U279" i="10"/>
  <c r="U278" i="10"/>
  <c r="K274" i="10"/>
  <c r="K273" i="10"/>
  <c r="K272" i="10"/>
  <c r="K271" i="10"/>
  <c r="U270" i="10"/>
  <c r="U269" i="10"/>
  <c r="U268" i="10"/>
  <c r="U267" i="10"/>
  <c r="U266" i="10"/>
  <c r="U265" i="10"/>
  <c r="U264" i="10"/>
  <c r="U263" i="10"/>
  <c r="U262" i="10"/>
  <c r="U261" i="10"/>
  <c r="U260" i="10"/>
  <c r="U259" i="10"/>
  <c r="U258" i="10"/>
  <c r="U257" i="10"/>
  <c r="U256" i="10"/>
  <c r="U255" i="10"/>
  <c r="U254" i="10"/>
  <c r="U253" i="10"/>
  <c r="U252" i="10"/>
  <c r="U251" i="10"/>
  <c r="K246" i="10"/>
  <c r="K245" i="10"/>
  <c r="K244" i="10"/>
  <c r="K243" i="10"/>
  <c r="U242" i="10"/>
  <c r="U241" i="10"/>
  <c r="U240" i="10"/>
  <c r="U239" i="10"/>
  <c r="U238" i="10"/>
  <c r="U237" i="10"/>
  <c r="U236" i="10"/>
  <c r="U235" i="10"/>
  <c r="U234" i="10"/>
  <c r="K230" i="10"/>
  <c r="K229" i="10"/>
  <c r="K228" i="10"/>
  <c r="K227" i="10"/>
  <c r="U226" i="10"/>
  <c r="U225" i="10"/>
  <c r="U224" i="10"/>
  <c r="U223" i="10"/>
  <c r="U222" i="10"/>
  <c r="K218" i="10"/>
  <c r="K217" i="10"/>
  <c r="K216" i="10"/>
  <c r="K215" i="10"/>
  <c r="U214" i="10"/>
  <c r="U213" i="10"/>
  <c r="U212" i="10"/>
  <c r="U211" i="10"/>
  <c r="U210" i="10"/>
  <c r="K205" i="10"/>
  <c r="K204" i="10"/>
  <c r="K203" i="10"/>
  <c r="U202" i="10"/>
  <c r="U201" i="10"/>
  <c r="U200" i="10"/>
  <c r="U199" i="10"/>
  <c r="U198" i="10"/>
  <c r="K194" i="10"/>
  <c r="K193" i="10"/>
  <c r="K192" i="10"/>
  <c r="U191" i="10"/>
  <c r="U190" i="10"/>
  <c r="U189" i="10"/>
  <c r="U188" i="10"/>
  <c r="U187" i="10"/>
  <c r="U186" i="10"/>
  <c r="K180" i="10"/>
  <c r="K179" i="10"/>
  <c r="K178" i="10"/>
  <c r="U177" i="10"/>
  <c r="U176" i="10"/>
  <c r="U175" i="10"/>
  <c r="K171" i="10"/>
  <c r="K170" i="10"/>
  <c r="K169" i="10"/>
  <c r="U168" i="10"/>
  <c r="U167" i="10"/>
  <c r="U166" i="10"/>
  <c r="U165" i="10"/>
  <c r="U164" i="10"/>
  <c r="K160" i="10"/>
  <c r="K159" i="10"/>
  <c r="K158" i="10"/>
  <c r="Q158" i="10" s="1"/>
  <c r="U157" i="10"/>
  <c r="U156" i="10"/>
  <c r="U155" i="10"/>
  <c r="U154" i="10"/>
  <c r="U153" i="10"/>
  <c r="U152" i="10"/>
  <c r="K148" i="10"/>
  <c r="K147" i="10"/>
  <c r="K146" i="10"/>
  <c r="U145" i="10"/>
  <c r="U144" i="10"/>
  <c r="U143" i="10"/>
  <c r="U142" i="10"/>
  <c r="U141" i="10"/>
  <c r="U140" i="10"/>
  <c r="U139" i="10"/>
  <c r="U138" i="10"/>
  <c r="U137" i="10"/>
  <c r="K132" i="10"/>
  <c r="K131" i="10"/>
  <c r="K130" i="10"/>
  <c r="U129" i="10"/>
  <c r="U128" i="10"/>
  <c r="U127" i="10"/>
  <c r="U126" i="10"/>
  <c r="U125" i="10"/>
  <c r="U124" i="10"/>
  <c r="U123" i="10"/>
  <c r="U122" i="10"/>
  <c r="U121" i="10"/>
  <c r="U120" i="10"/>
  <c r="U119" i="10"/>
  <c r="U118" i="10"/>
  <c r="U117" i="10"/>
  <c r="U116" i="10"/>
  <c r="U115" i="10"/>
  <c r="U114" i="10"/>
  <c r="U113" i="10"/>
  <c r="U112" i="10"/>
  <c r="U111" i="10"/>
  <c r="U110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9" i="10"/>
  <c r="U88" i="10"/>
  <c r="U87" i="10"/>
  <c r="U86" i="10"/>
  <c r="U85" i="10"/>
  <c r="U84" i="10"/>
  <c r="U77" i="10"/>
  <c r="U76" i="10"/>
  <c r="U75" i="10"/>
  <c r="U74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24" i="10"/>
  <c r="U23" i="10"/>
  <c r="U22" i="10"/>
  <c r="U21" i="10"/>
  <c r="U20" i="10"/>
  <c r="U13" i="10"/>
  <c r="U12" i="10"/>
  <c r="U11" i="10"/>
  <c r="U10" i="10"/>
  <c r="U9" i="10"/>
  <c r="U8" i="10"/>
  <c r="U7" i="10"/>
  <c r="U51" i="8"/>
  <c r="U50" i="8"/>
  <c r="U49" i="8"/>
  <c r="U48" i="8"/>
  <c r="U47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U78" i="6"/>
  <c r="U77" i="6"/>
  <c r="U76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6" i="4"/>
  <c r="U5" i="4"/>
  <c r="K106" i="10"/>
  <c r="K105" i="10"/>
  <c r="K104" i="10"/>
  <c r="K80" i="10"/>
  <c r="K79" i="10"/>
  <c r="K78" i="10"/>
  <c r="K25" i="10"/>
  <c r="K54" i="10"/>
  <c r="K53" i="10"/>
  <c r="K52" i="10"/>
  <c r="K27" i="10"/>
  <c r="K26" i="10"/>
  <c r="K16" i="10"/>
  <c r="K15" i="10"/>
  <c r="K14" i="10"/>
  <c r="K52" i="8"/>
  <c r="K54" i="8"/>
  <c r="K53" i="8"/>
  <c r="K27" i="8"/>
  <c r="K26" i="8"/>
  <c r="K25" i="8"/>
  <c r="K64" i="7"/>
  <c r="K63" i="7"/>
  <c r="K62" i="7"/>
  <c r="K37" i="7"/>
  <c r="K36" i="7"/>
  <c r="K35" i="7"/>
  <c r="K101" i="6"/>
  <c r="K100" i="6"/>
  <c r="K99" i="6"/>
  <c r="K107" i="4"/>
  <c r="K106" i="4"/>
  <c r="K105" i="4"/>
  <c r="E40" i="13"/>
  <c r="E42" i="13"/>
  <c r="E60" i="13" s="1"/>
  <c r="E41" i="13"/>
  <c r="E59" i="13" s="1"/>
  <c r="E168" i="14"/>
  <c r="E153" i="14"/>
  <c r="E152" i="14"/>
  <c r="E151" i="14"/>
  <c r="E150" i="14"/>
  <c r="E163" i="14"/>
  <c r="E162" i="14"/>
  <c r="E161" i="14"/>
  <c r="E160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7" i="14"/>
  <c r="E166" i="14"/>
  <c r="E165" i="14"/>
  <c r="E164" i="14"/>
  <c r="E159" i="14"/>
  <c r="E158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I11" i="14"/>
  <c r="O6" i="11"/>
  <c r="P6" i="11" s="1"/>
  <c r="O7" i="11"/>
  <c r="O8" i="11"/>
  <c r="O9" i="11"/>
  <c r="P9" i="11" s="1"/>
  <c r="O10" i="11"/>
  <c r="P10" i="11" s="1"/>
  <c r="O11" i="11"/>
  <c r="O12" i="11"/>
  <c r="P12" i="11" s="1"/>
  <c r="P15" i="11"/>
  <c r="O15" i="11"/>
  <c r="Q14" i="11"/>
  <c r="O14" i="11"/>
  <c r="Q13" i="11"/>
  <c r="P13" i="11"/>
  <c r="P11" i="11"/>
  <c r="P8" i="11"/>
  <c r="P7" i="11"/>
  <c r="L92" i="16" l="1"/>
  <c r="L92" i="14"/>
  <c r="L160" i="14"/>
  <c r="L154" i="14" s="1"/>
  <c r="L150" i="14" s="1"/>
  <c r="L160" i="16"/>
  <c r="L154" i="16" s="1"/>
  <c r="L161" i="14"/>
  <c r="L155" i="14" s="1"/>
  <c r="L151" i="14" s="1"/>
  <c r="L161" i="16"/>
  <c r="L155" i="16" s="1"/>
  <c r="L151" i="16" s="1"/>
  <c r="K160" i="14"/>
  <c r="K154" i="14" s="1"/>
  <c r="K150" i="14" s="1"/>
  <c r="K160" i="16"/>
  <c r="K162" i="14"/>
  <c r="K156" i="14" s="1"/>
  <c r="K152" i="14" s="1"/>
  <c r="K162" i="16"/>
  <c r="N150" i="14"/>
  <c r="O16" i="11"/>
  <c r="P14" i="11"/>
  <c r="Q15" i="11"/>
  <c r="Q16" i="11"/>
  <c r="P16" i="11"/>
  <c r="N162" i="14" l="1"/>
  <c r="F160" i="14"/>
  <c r="G160" i="14"/>
  <c r="N154" i="14"/>
  <c r="N160" i="14"/>
  <c r="N160" i="16"/>
  <c r="G160" i="16"/>
  <c r="K154" i="16"/>
  <c r="F154" i="16" s="1"/>
  <c r="F160" i="16"/>
  <c r="L162" i="14"/>
  <c r="L156" i="14" s="1"/>
  <c r="L162" i="16"/>
  <c r="I162" i="16"/>
  <c r="N162" i="16"/>
  <c r="K156" i="16"/>
  <c r="L150" i="16"/>
  <c r="L163" i="14"/>
  <c r="L163" i="16"/>
  <c r="K161" i="14"/>
  <c r="K155" i="14" s="1"/>
  <c r="K151" i="14" s="1"/>
  <c r="K161" i="16"/>
  <c r="K163" i="14"/>
  <c r="K163" i="16"/>
  <c r="G154" i="14"/>
  <c r="G150" i="14" s="1"/>
  <c r="I162" i="14"/>
  <c r="I156" i="14"/>
  <c r="I152" i="14" s="1"/>
  <c r="N156" i="14"/>
  <c r="F154" i="14"/>
  <c r="F162" i="14" l="1"/>
  <c r="L152" i="14"/>
  <c r="F152" i="14" s="1"/>
  <c r="F156" i="14"/>
  <c r="H161" i="14"/>
  <c r="F155" i="14"/>
  <c r="F161" i="14"/>
  <c r="J163" i="16"/>
  <c r="F163" i="16"/>
  <c r="N163" i="16"/>
  <c r="G154" i="16"/>
  <c r="G150" i="16" s="1"/>
  <c r="K150" i="16"/>
  <c r="N150" i="16" s="1"/>
  <c r="N154" i="16"/>
  <c r="I156" i="16"/>
  <c r="I152" i="16" s="1"/>
  <c r="N156" i="16"/>
  <c r="K152" i="16"/>
  <c r="N152" i="16" s="1"/>
  <c r="F156" i="16"/>
  <c r="N161" i="14"/>
  <c r="F162" i="16"/>
  <c r="L156" i="16"/>
  <c r="L152" i="16" s="1"/>
  <c r="N161" i="16"/>
  <c r="F161" i="16"/>
  <c r="H161" i="16"/>
  <c r="K155" i="16"/>
  <c r="F163" i="14"/>
  <c r="N163" i="14"/>
  <c r="J163" i="14"/>
  <c r="N155" i="14"/>
  <c r="H155" i="14"/>
  <c r="H151" i="14" s="1"/>
  <c r="N152" i="14"/>
  <c r="F150" i="14"/>
  <c r="F150" i="16" l="1"/>
  <c r="F152" i="16"/>
  <c r="N155" i="16"/>
  <c r="H155" i="16"/>
  <c r="H151" i="16" s="1"/>
  <c r="F155" i="16"/>
  <c r="K151" i="16"/>
  <c r="F151" i="14"/>
  <c r="N151" i="14"/>
  <c r="N151" i="16" l="1"/>
  <c r="F151" i="16"/>
  <c r="O74" i="11" l="1"/>
  <c r="P74" i="11" s="1"/>
  <c r="O73" i="11"/>
  <c r="O69" i="11"/>
  <c r="O68" i="11"/>
  <c r="O67" i="11"/>
  <c r="O66" i="11"/>
  <c r="O65" i="11"/>
  <c r="P65" i="11" s="1"/>
  <c r="O61" i="11"/>
  <c r="O60" i="11"/>
  <c r="O59" i="11"/>
  <c r="O58" i="11"/>
  <c r="O57" i="11"/>
  <c r="O52" i="11"/>
  <c r="O51" i="11"/>
  <c r="O50" i="11"/>
  <c r="O49" i="11"/>
  <c r="O48" i="11"/>
  <c r="O43" i="11"/>
  <c r="O42" i="11"/>
  <c r="O41" i="11"/>
  <c r="P41" i="11" s="1"/>
  <c r="O37" i="11"/>
  <c r="O36" i="11"/>
  <c r="O35" i="11"/>
  <c r="O34" i="11"/>
  <c r="O33" i="11"/>
  <c r="P33" i="11" s="1"/>
  <c r="O29" i="11"/>
  <c r="O28" i="11"/>
  <c r="O27" i="11"/>
  <c r="O26" i="11"/>
  <c r="O25" i="11"/>
  <c r="O24" i="11"/>
  <c r="O23" i="11"/>
  <c r="O22" i="11"/>
  <c r="O342" i="10" l="1"/>
  <c r="O332" i="10"/>
  <c r="O306" i="10"/>
  <c r="O278" i="10"/>
  <c r="O251" i="10"/>
  <c r="O270" i="10"/>
  <c r="O234" i="10"/>
  <c r="O222" i="10"/>
  <c r="O210" i="10"/>
  <c r="O198" i="10"/>
  <c r="O186" i="10"/>
  <c r="O175" i="10"/>
  <c r="O164" i="10"/>
  <c r="O152" i="10"/>
  <c r="O137" i="10"/>
  <c r="O113" i="10"/>
  <c r="O110" i="10"/>
  <c r="O84" i="10"/>
  <c r="O5" i="8" l="1"/>
  <c r="O42" i="7"/>
  <c r="O10" i="7"/>
  <c r="O7" i="6"/>
  <c r="O6" i="6"/>
  <c r="O5" i="6"/>
  <c r="P5" i="6" s="1"/>
  <c r="O36" i="4"/>
  <c r="O115" i="10"/>
  <c r="P113" i="10"/>
  <c r="O116" i="10"/>
  <c r="O125" i="10" l="1"/>
  <c r="O129" i="10"/>
  <c r="O126" i="10"/>
  <c r="O120" i="10"/>
  <c r="O124" i="10"/>
  <c r="O121" i="10"/>
  <c r="O114" i="10"/>
  <c r="O117" i="10"/>
  <c r="P110" i="10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5" i="4"/>
  <c r="H34" i="13"/>
  <c r="O346" i="10"/>
  <c r="O345" i="10"/>
  <c r="O344" i="10"/>
  <c r="O343" i="10"/>
  <c r="O334" i="10"/>
  <c r="O333" i="10"/>
  <c r="O324" i="10"/>
  <c r="O323" i="10"/>
  <c r="O322" i="10"/>
  <c r="O321" i="10"/>
  <c r="O320" i="10"/>
  <c r="O319" i="10"/>
  <c r="O318" i="10"/>
  <c r="O317" i="10"/>
  <c r="O316" i="10"/>
  <c r="O315" i="10"/>
  <c r="O314" i="10"/>
  <c r="O313" i="10"/>
  <c r="O312" i="10"/>
  <c r="O311" i="10"/>
  <c r="O310" i="10"/>
  <c r="O309" i="10"/>
  <c r="O308" i="10"/>
  <c r="O307" i="10"/>
  <c r="O305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42" i="10"/>
  <c r="O241" i="10"/>
  <c r="O240" i="10"/>
  <c r="O239" i="10"/>
  <c r="O238" i="10"/>
  <c r="O237" i="10"/>
  <c r="O236" i="10"/>
  <c r="O235" i="10"/>
  <c r="O226" i="10"/>
  <c r="O225" i="10"/>
  <c r="O224" i="10"/>
  <c r="O223" i="10"/>
  <c r="O214" i="10"/>
  <c r="O213" i="10"/>
  <c r="O212" i="10"/>
  <c r="O211" i="10"/>
  <c r="O202" i="10"/>
  <c r="O201" i="10"/>
  <c r="O200" i="10"/>
  <c r="O199" i="10"/>
  <c r="O191" i="10"/>
  <c r="O190" i="10"/>
  <c r="O189" i="10"/>
  <c r="O188" i="10"/>
  <c r="O187" i="10"/>
  <c r="O177" i="10"/>
  <c r="O176" i="10"/>
  <c r="O168" i="10"/>
  <c r="O166" i="10"/>
  <c r="O165" i="10"/>
  <c r="O153" i="10"/>
  <c r="O157" i="10"/>
  <c r="O156" i="10"/>
  <c r="O155" i="10"/>
  <c r="O154" i="10"/>
  <c r="O143" i="10"/>
  <c r="O145" i="10"/>
  <c r="O144" i="10"/>
  <c r="O142" i="10"/>
  <c r="O141" i="10"/>
  <c r="O140" i="10"/>
  <c r="O139" i="10"/>
  <c r="O138" i="10"/>
  <c r="O127" i="10"/>
  <c r="O128" i="10"/>
  <c r="O123" i="10"/>
  <c r="O122" i="10"/>
  <c r="O119" i="10"/>
  <c r="O118" i="10"/>
  <c r="O112" i="10"/>
  <c r="P112" i="10" s="1"/>
  <c r="O111" i="10"/>
  <c r="P111" i="10" s="1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59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8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P32" i="10" s="1"/>
  <c r="O24" i="10"/>
  <c r="O23" i="10"/>
  <c r="O22" i="10"/>
  <c r="O21" i="10"/>
  <c r="O20" i="10"/>
  <c r="O13" i="10"/>
  <c r="O12" i="10"/>
  <c r="O11" i="10"/>
  <c r="O10" i="10"/>
  <c r="O9" i="10"/>
  <c r="O8" i="10"/>
  <c r="O7" i="10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9" i="7"/>
  <c r="O8" i="7"/>
  <c r="O7" i="7"/>
  <c r="O6" i="7"/>
  <c r="O5" i="7"/>
  <c r="P97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P68" i="6" s="1"/>
  <c r="O67" i="6"/>
  <c r="P67" i="6" s="1"/>
  <c r="O66" i="6"/>
  <c r="P66" i="6" s="1"/>
  <c r="O65" i="6"/>
  <c r="P65" i="6" s="1"/>
  <c r="O64" i="6"/>
  <c r="P64" i="6" s="1"/>
  <c r="O63" i="6"/>
  <c r="P63" i="6" s="1"/>
  <c r="O62" i="6"/>
  <c r="P62" i="6" s="1"/>
  <c r="O61" i="6"/>
  <c r="P61" i="6" s="1"/>
  <c r="O60" i="6"/>
  <c r="P60" i="6" s="1"/>
  <c r="O59" i="6"/>
  <c r="P59" i="6" s="1"/>
  <c r="O58" i="6"/>
  <c r="P58" i="6" s="1"/>
  <c r="O57" i="6"/>
  <c r="P57" i="6" s="1"/>
  <c r="O56" i="6"/>
  <c r="P56" i="6" s="1"/>
  <c r="O55" i="6"/>
  <c r="P55" i="6" s="1"/>
  <c r="O54" i="6"/>
  <c r="P54" i="6" s="1"/>
  <c r="O53" i="6"/>
  <c r="P53" i="6" s="1"/>
  <c r="O52" i="6"/>
  <c r="P52" i="6" s="1"/>
  <c r="O51" i="6"/>
  <c r="P51" i="6" s="1"/>
  <c r="O50" i="6"/>
  <c r="P50" i="6" s="1"/>
  <c r="O49" i="6"/>
  <c r="P49" i="6" s="1"/>
  <c r="O48" i="6"/>
  <c r="P48" i="6" s="1"/>
  <c r="O47" i="6"/>
  <c r="P47" i="6" s="1"/>
  <c r="O46" i="6"/>
  <c r="P46" i="6" s="1"/>
  <c r="O45" i="6"/>
  <c r="P45" i="6" s="1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P5" i="4" s="1"/>
  <c r="U6" i="12" l="1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5" i="12"/>
  <c r="Q246" i="10" l="1"/>
  <c r="Q230" i="10"/>
  <c r="Q218" i="10"/>
  <c r="L117" i="16" l="1"/>
  <c r="L117" i="14"/>
  <c r="L121" i="16"/>
  <c r="L121" i="14"/>
  <c r="L125" i="16"/>
  <c r="L125" i="14"/>
  <c r="L113" i="14" l="1"/>
  <c r="L113" i="16"/>
  <c r="H19" i="13"/>
  <c r="K19" i="13" s="1"/>
  <c r="H16" i="13"/>
  <c r="K16" i="13" s="1"/>
  <c r="H14" i="13"/>
  <c r="K14" i="13" s="1"/>
  <c r="I19" i="13" l="1"/>
  <c r="L19" i="13" s="1"/>
  <c r="I16" i="13"/>
  <c r="L16" i="13" s="1"/>
  <c r="I14" i="13"/>
  <c r="L14" i="13" l="1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5" i="12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5" i="4"/>
  <c r="T69" i="11"/>
  <c r="T68" i="11"/>
  <c r="T67" i="11"/>
  <c r="T66" i="11"/>
  <c r="T65" i="11"/>
  <c r="T61" i="11"/>
  <c r="T60" i="11"/>
  <c r="T59" i="11"/>
  <c r="T58" i="11"/>
  <c r="T57" i="11"/>
  <c r="T52" i="11"/>
  <c r="T51" i="11"/>
  <c r="T50" i="11"/>
  <c r="T49" i="11"/>
  <c r="T48" i="11"/>
  <c r="T43" i="11"/>
  <c r="T42" i="11"/>
  <c r="T41" i="11"/>
  <c r="T37" i="11"/>
  <c r="T36" i="11"/>
  <c r="T35" i="11"/>
  <c r="T34" i="11"/>
  <c r="T33" i="11"/>
  <c r="T29" i="11"/>
  <c r="T28" i="11"/>
  <c r="T27" i="11"/>
  <c r="T26" i="11"/>
  <c r="T25" i="11"/>
  <c r="T24" i="11"/>
  <c r="T23" i="11"/>
  <c r="T21" i="11"/>
  <c r="T346" i="10"/>
  <c r="T345" i="10"/>
  <c r="T344" i="10"/>
  <c r="T343" i="10"/>
  <c r="T342" i="10"/>
  <c r="T334" i="10"/>
  <c r="T333" i="10"/>
  <c r="T332" i="10"/>
  <c r="T324" i="10"/>
  <c r="T323" i="10"/>
  <c r="T322" i="10"/>
  <c r="T321" i="10"/>
  <c r="T320" i="10"/>
  <c r="T319" i="10"/>
  <c r="T318" i="10"/>
  <c r="T317" i="10"/>
  <c r="T316" i="10"/>
  <c r="T315" i="10"/>
  <c r="T314" i="10"/>
  <c r="T313" i="10"/>
  <c r="T312" i="10"/>
  <c r="T311" i="10"/>
  <c r="T310" i="10"/>
  <c r="T309" i="10"/>
  <c r="T308" i="10"/>
  <c r="T307" i="10"/>
  <c r="T306" i="10"/>
  <c r="T305" i="10"/>
  <c r="T297" i="10"/>
  <c r="T296" i="10"/>
  <c r="T295" i="10"/>
  <c r="T294" i="10"/>
  <c r="T293" i="10"/>
  <c r="T292" i="10"/>
  <c r="T291" i="10"/>
  <c r="T290" i="10"/>
  <c r="T289" i="10"/>
  <c r="T288" i="10"/>
  <c r="T287" i="10"/>
  <c r="T286" i="10"/>
  <c r="T285" i="10"/>
  <c r="T284" i="10"/>
  <c r="T283" i="10"/>
  <c r="T282" i="10"/>
  <c r="T281" i="10"/>
  <c r="T280" i="10"/>
  <c r="T279" i="10"/>
  <c r="T278" i="10"/>
  <c r="T270" i="10"/>
  <c r="T269" i="10"/>
  <c r="T268" i="10"/>
  <c r="T267" i="10"/>
  <c r="T266" i="10"/>
  <c r="T265" i="10"/>
  <c r="T264" i="10"/>
  <c r="T263" i="10"/>
  <c r="T262" i="10"/>
  <c r="T261" i="10"/>
  <c r="T260" i="10"/>
  <c r="T259" i="10"/>
  <c r="T258" i="10"/>
  <c r="T257" i="10"/>
  <c r="T256" i="10"/>
  <c r="T255" i="10"/>
  <c r="T254" i="10"/>
  <c r="T253" i="10"/>
  <c r="T252" i="10"/>
  <c r="T251" i="10"/>
  <c r="T242" i="10"/>
  <c r="T241" i="10"/>
  <c r="T240" i="10"/>
  <c r="T239" i="10"/>
  <c r="T238" i="10"/>
  <c r="T237" i="10"/>
  <c r="T236" i="10"/>
  <c r="T235" i="10"/>
  <c r="T234" i="10"/>
  <c r="T226" i="10"/>
  <c r="T225" i="10"/>
  <c r="T224" i="10"/>
  <c r="T223" i="10"/>
  <c r="T222" i="10"/>
  <c r="T214" i="10"/>
  <c r="T213" i="10"/>
  <c r="T212" i="10"/>
  <c r="T211" i="10"/>
  <c r="T210" i="10"/>
  <c r="T202" i="10"/>
  <c r="T201" i="10"/>
  <c r="T200" i="10"/>
  <c r="T199" i="10"/>
  <c r="T198" i="10"/>
  <c r="T191" i="10"/>
  <c r="T190" i="10"/>
  <c r="T189" i="10"/>
  <c r="T188" i="10"/>
  <c r="T187" i="10"/>
  <c r="T186" i="10"/>
  <c r="T177" i="10"/>
  <c r="T176" i="10"/>
  <c r="T175" i="10"/>
  <c r="T168" i="10"/>
  <c r="T167" i="10"/>
  <c r="T166" i="10"/>
  <c r="T165" i="10"/>
  <c r="T164" i="10"/>
  <c r="T157" i="10"/>
  <c r="T156" i="10"/>
  <c r="T155" i="10"/>
  <c r="T154" i="10"/>
  <c r="T153" i="10"/>
  <c r="T152" i="10"/>
  <c r="T145" i="10"/>
  <c r="T144" i="10"/>
  <c r="T143" i="10"/>
  <c r="T142" i="10"/>
  <c r="T141" i="10"/>
  <c r="T140" i="10"/>
  <c r="T139" i="10"/>
  <c r="T138" i="10"/>
  <c r="T137" i="10"/>
  <c r="T129" i="10"/>
  <c r="T128" i="10"/>
  <c r="T127" i="10"/>
  <c r="T126" i="10"/>
  <c r="T125" i="10"/>
  <c r="T124" i="10"/>
  <c r="T123" i="10"/>
  <c r="T122" i="10"/>
  <c r="T121" i="10"/>
  <c r="T120" i="10"/>
  <c r="T119" i="10"/>
  <c r="T118" i="10"/>
  <c r="T117" i="10"/>
  <c r="T116" i="10"/>
  <c r="T115" i="10"/>
  <c r="T114" i="10"/>
  <c r="T113" i="10"/>
  <c r="T112" i="10"/>
  <c r="T111" i="10"/>
  <c r="T110" i="10"/>
  <c r="T103" i="10"/>
  <c r="T102" i="10"/>
  <c r="T101" i="10"/>
  <c r="T100" i="10"/>
  <c r="T99" i="10"/>
  <c r="T98" i="10"/>
  <c r="T97" i="10"/>
  <c r="T96" i="10"/>
  <c r="T95" i="10"/>
  <c r="T94" i="10"/>
  <c r="T93" i="10"/>
  <c r="T92" i="10"/>
  <c r="T91" i="10"/>
  <c r="T90" i="10"/>
  <c r="T89" i="10"/>
  <c r="T88" i="10"/>
  <c r="T87" i="10"/>
  <c r="T86" i="10"/>
  <c r="T85" i="10"/>
  <c r="T84" i="10"/>
  <c r="T77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3" i="10"/>
  <c r="T62" i="10"/>
  <c r="T61" i="10"/>
  <c r="T60" i="10"/>
  <c r="T59" i="10"/>
  <c r="T58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24" i="10"/>
  <c r="T23" i="10"/>
  <c r="T22" i="10"/>
  <c r="T21" i="10"/>
  <c r="T20" i="10"/>
  <c r="T8" i="10"/>
  <c r="T9" i="10"/>
  <c r="T10" i="10"/>
  <c r="T11" i="10"/>
  <c r="T12" i="10"/>
  <c r="T13" i="10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6" i="6"/>
  <c r="T7" i="6"/>
  <c r="T9" i="6"/>
  <c r="T10" i="6"/>
  <c r="T11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98" i="6"/>
  <c r="T61" i="7"/>
  <c r="T57" i="7"/>
  <c r="T56" i="7"/>
  <c r="T54" i="7"/>
  <c r="T53" i="7"/>
  <c r="T52" i="7"/>
  <c r="T51" i="7"/>
  <c r="T50" i="7"/>
  <c r="T49" i="7"/>
  <c r="T48" i="7"/>
  <c r="T46" i="7"/>
  <c r="T45" i="7"/>
  <c r="T44" i="7"/>
  <c r="T42" i="7"/>
  <c r="T7" i="7"/>
  <c r="T8" i="7"/>
  <c r="T9" i="7"/>
  <c r="T10" i="7"/>
  <c r="T11" i="7"/>
  <c r="T13" i="7"/>
  <c r="T14" i="7"/>
  <c r="T15" i="7"/>
  <c r="T17" i="7"/>
  <c r="T18" i="7"/>
  <c r="T19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60" i="7"/>
  <c r="T59" i="7"/>
  <c r="T58" i="7"/>
  <c r="T55" i="7"/>
  <c r="T47" i="7"/>
  <c r="T43" i="7"/>
  <c r="T6" i="7"/>
  <c r="T12" i="7"/>
  <c r="T16" i="7"/>
  <c r="T20" i="7"/>
  <c r="T24" i="7"/>
  <c r="T8" i="6"/>
  <c r="T12" i="6"/>
  <c r="G55" i="13" l="1"/>
  <c r="G50" i="13"/>
  <c r="G43" i="13"/>
  <c r="G23" i="13"/>
  <c r="H18" i="13"/>
  <c r="I18" i="13" s="1"/>
  <c r="I20" i="13"/>
  <c r="H35" i="13"/>
  <c r="K35" i="13" s="1"/>
  <c r="H36" i="13"/>
  <c r="I36" i="13" s="1"/>
  <c r="H37" i="13"/>
  <c r="K37" i="13" s="1"/>
  <c r="E54" i="13"/>
  <c r="H53" i="13"/>
  <c r="I53" i="13" s="1"/>
  <c r="H52" i="13"/>
  <c r="K52" i="13" s="1"/>
  <c r="I52" i="13"/>
  <c r="E49" i="13"/>
  <c r="H48" i="13"/>
  <c r="K48" i="13" s="1"/>
  <c r="H47" i="13"/>
  <c r="H46" i="13"/>
  <c r="K46" i="13" s="1"/>
  <c r="H45" i="13"/>
  <c r="K45" i="13" s="1"/>
  <c r="H39" i="13"/>
  <c r="K39" i="13" s="1"/>
  <c r="K34" i="13"/>
  <c r="H33" i="13"/>
  <c r="I33" i="13" s="1"/>
  <c r="H32" i="13"/>
  <c r="K32" i="13" s="1"/>
  <c r="H31" i="13"/>
  <c r="I31" i="13" s="1"/>
  <c r="H29" i="13"/>
  <c r="I29" i="13" s="1"/>
  <c r="K29" i="13"/>
  <c r="H28" i="13"/>
  <c r="K28" i="13" s="1"/>
  <c r="H27" i="13"/>
  <c r="K27" i="13" s="1"/>
  <c r="H26" i="13"/>
  <c r="K26" i="13" s="1"/>
  <c r="H17" i="13"/>
  <c r="K17" i="13" s="1"/>
  <c r="H15" i="13"/>
  <c r="K15" i="13" s="1"/>
  <c r="H13" i="13"/>
  <c r="K13" i="13" s="1"/>
  <c r="K12" i="13"/>
  <c r="I12" i="13"/>
  <c r="I13" i="13"/>
  <c r="I27" i="13"/>
  <c r="I45" i="13"/>
  <c r="O42" i="12"/>
  <c r="P42" i="12" s="1"/>
  <c r="O29" i="12"/>
  <c r="P29" i="12" s="1"/>
  <c r="O30" i="12"/>
  <c r="P30" i="12" s="1"/>
  <c r="U130" i="12"/>
  <c r="T130" i="12" s="1"/>
  <c r="O35" i="12"/>
  <c r="P35" i="12" s="1"/>
  <c r="O36" i="12"/>
  <c r="P36" i="12"/>
  <c r="O37" i="12"/>
  <c r="P37" i="12" s="1"/>
  <c r="O38" i="12"/>
  <c r="P38" i="12" s="1"/>
  <c r="O39" i="12"/>
  <c r="P39" i="12" s="1"/>
  <c r="O21" i="12"/>
  <c r="P21" i="12"/>
  <c r="O22" i="12"/>
  <c r="P22" i="12" s="1"/>
  <c r="O23" i="12"/>
  <c r="P23" i="12"/>
  <c r="O24" i="12"/>
  <c r="P24" i="12" s="1"/>
  <c r="O25" i="12"/>
  <c r="P25" i="12" s="1"/>
  <c r="O26" i="12"/>
  <c r="P26" i="12" s="1"/>
  <c r="O27" i="12"/>
  <c r="P27" i="12" s="1"/>
  <c r="O28" i="12"/>
  <c r="P28" i="12" s="1"/>
  <c r="O31" i="12"/>
  <c r="P31" i="12" s="1"/>
  <c r="O32" i="12"/>
  <c r="P32" i="12" s="1"/>
  <c r="O33" i="12"/>
  <c r="P33" i="12"/>
  <c r="O34" i="12"/>
  <c r="P34" i="12" s="1"/>
  <c r="O16" i="12"/>
  <c r="P16" i="12"/>
  <c r="O17" i="12"/>
  <c r="P17" i="12" s="1"/>
  <c r="O18" i="12"/>
  <c r="P18" i="12" s="1"/>
  <c r="O19" i="12"/>
  <c r="P19" i="12" s="1"/>
  <c r="O20" i="12"/>
  <c r="P20" i="12" s="1"/>
  <c r="K134" i="12"/>
  <c r="Q134" i="12" s="1"/>
  <c r="K133" i="12"/>
  <c r="Q133" i="12" s="1"/>
  <c r="K132" i="12"/>
  <c r="Q132" i="12" s="1"/>
  <c r="K131" i="12"/>
  <c r="O131" i="12" s="1"/>
  <c r="O130" i="12"/>
  <c r="P130" i="12" s="1"/>
  <c r="O129" i="12"/>
  <c r="P129" i="12" s="1"/>
  <c r="O128" i="12"/>
  <c r="P128" i="12" s="1"/>
  <c r="O127" i="12"/>
  <c r="P127" i="12" s="1"/>
  <c r="O126" i="12"/>
  <c r="P126" i="12" s="1"/>
  <c r="O125" i="12"/>
  <c r="P125" i="12" s="1"/>
  <c r="O124" i="12"/>
  <c r="P124" i="12" s="1"/>
  <c r="O123" i="12"/>
  <c r="P123" i="12" s="1"/>
  <c r="O122" i="12"/>
  <c r="P122" i="12" s="1"/>
  <c r="O121" i="12"/>
  <c r="P121" i="12" s="1"/>
  <c r="O120" i="12"/>
  <c r="P120" i="12" s="1"/>
  <c r="O119" i="12"/>
  <c r="P119" i="12" s="1"/>
  <c r="O118" i="12"/>
  <c r="P118" i="12" s="1"/>
  <c r="O117" i="12"/>
  <c r="P117" i="12" s="1"/>
  <c r="O116" i="12"/>
  <c r="P116" i="12" s="1"/>
  <c r="O115" i="12"/>
  <c r="P115" i="12" s="1"/>
  <c r="O114" i="12"/>
  <c r="P114" i="12" s="1"/>
  <c r="O113" i="12"/>
  <c r="P113" i="12" s="1"/>
  <c r="O112" i="12"/>
  <c r="P112" i="12" s="1"/>
  <c r="O111" i="12"/>
  <c r="P111" i="12" s="1"/>
  <c r="O110" i="12"/>
  <c r="P110" i="12" s="1"/>
  <c r="O109" i="12"/>
  <c r="P109" i="12" s="1"/>
  <c r="O108" i="12"/>
  <c r="P108" i="12" s="1"/>
  <c r="O107" i="12"/>
  <c r="P107" i="12" s="1"/>
  <c r="O106" i="12"/>
  <c r="P106" i="12" s="1"/>
  <c r="O105" i="12"/>
  <c r="P105" i="12" s="1"/>
  <c r="O104" i="12"/>
  <c r="P104" i="12" s="1"/>
  <c r="O103" i="12"/>
  <c r="P103" i="12" s="1"/>
  <c r="O102" i="12"/>
  <c r="P102" i="12" s="1"/>
  <c r="O101" i="12"/>
  <c r="P101" i="12" s="1"/>
  <c r="O100" i="12"/>
  <c r="P100" i="12" s="1"/>
  <c r="O99" i="12"/>
  <c r="P99" i="12" s="1"/>
  <c r="O98" i="12"/>
  <c r="P98" i="12" s="1"/>
  <c r="O97" i="12"/>
  <c r="P97" i="12" s="1"/>
  <c r="O96" i="12"/>
  <c r="P96" i="12" s="1"/>
  <c r="O95" i="12"/>
  <c r="P95" i="12" s="1"/>
  <c r="O94" i="12"/>
  <c r="P94" i="12" s="1"/>
  <c r="O93" i="12"/>
  <c r="P93" i="12" s="1"/>
  <c r="O92" i="12"/>
  <c r="P92" i="12" s="1"/>
  <c r="O91" i="12"/>
  <c r="P91" i="12" s="1"/>
  <c r="O90" i="12"/>
  <c r="P90" i="12" s="1"/>
  <c r="O89" i="12"/>
  <c r="P89" i="12" s="1"/>
  <c r="O88" i="12"/>
  <c r="P88" i="12" s="1"/>
  <c r="O87" i="12"/>
  <c r="P87" i="12" s="1"/>
  <c r="O86" i="12"/>
  <c r="P86" i="12" s="1"/>
  <c r="O85" i="12"/>
  <c r="P85" i="12" s="1"/>
  <c r="O84" i="12"/>
  <c r="P84" i="12" s="1"/>
  <c r="O83" i="12"/>
  <c r="P83" i="12" s="1"/>
  <c r="O82" i="12"/>
  <c r="P82" i="12" s="1"/>
  <c r="O81" i="12"/>
  <c r="P81" i="12" s="1"/>
  <c r="O80" i="12"/>
  <c r="P80" i="12" s="1"/>
  <c r="O79" i="12"/>
  <c r="P79" i="12" s="1"/>
  <c r="O78" i="12"/>
  <c r="P78" i="12" s="1"/>
  <c r="O77" i="12"/>
  <c r="P77" i="12" s="1"/>
  <c r="O76" i="12"/>
  <c r="P76" i="12" s="1"/>
  <c r="O75" i="12"/>
  <c r="P75" i="12" s="1"/>
  <c r="O74" i="12"/>
  <c r="P74" i="12" s="1"/>
  <c r="O73" i="12"/>
  <c r="P73" i="12" s="1"/>
  <c r="O72" i="12"/>
  <c r="P72" i="12" s="1"/>
  <c r="O71" i="12"/>
  <c r="P71" i="12" s="1"/>
  <c r="O70" i="12"/>
  <c r="P70" i="12" s="1"/>
  <c r="O69" i="12"/>
  <c r="P69" i="12" s="1"/>
  <c r="O68" i="12"/>
  <c r="P68" i="12" s="1"/>
  <c r="O67" i="12"/>
  <c r="P67" i="12" s="1"/>
  <c r="O66" i="12"/>
  <c r="P66" i="12" s="1"/>
  <c r="O65" i="12"/>
  <c r="P65" i="12" s="1"/>
  <c r="O64" i="12"/>
  <c r="P64" i="12" s="1"/>
  <c r="O63" i="12"/>
  <c r="P63" i="12" s="1"/>
  <c r="O62" i="12"/>
  <c r="P62" i="12" s="1"/>
  <c r="O61" i="12"/>
  <c r="P61" i="12" s="1"/>
  <c r="O60" i="12"/>
  <c r="P60" i="12" s="1"/>
  <c r="O59" i="12"/>
  <c r="P59" i="12" s="1"/>
  <c r="O58" i="12"/>
  <c r="P58" i="12" s="1"/>
  <c r="O57" i="12"/>
  <c r="P57" i="12" s="1"/>
  <c r="O56" i="12"/>
  <c r="P56" i="12" s="1"/>
  <c r="O55" i="12"/>
  <c r="P55" i="12" s="1"/>
  <c r="O54" i="12"/>
  <c r="P54" i="12" s="1"/>
  <c r="O53" i="12"/>
  <c r="P53" i="12" s="1"/>
  <c r="O52" i="12"/>
  <c r="P52" i="12" s="1"/>
  <c r="O51" i="12"/>
  <c r="P51" i="12" s="1"/>
  <c r="O50" i="12"/>
  <c r="P50" i="12" s="1"/>
  <c r="O49" i="12"/>
  <c r="P49" i="12" s="1"/>
  <c r="O48" i="12"/>
  <c r="P48" i="12" s="1"/>
  <c r="O47" i="12"/>
  <c r="P47" i="12" s="1"/>
  <c r="O46" i="12"/>
  <c r="P46" i="12" s="1"/>
  <c r="O45" i="12"/>
  <c r="P45" i="12" s="1"/>
  <c r="O44" i="12"/>
  <c r="P44" i="12" s="1"/>
  <c r="O43" i="12"/>
  <c r="P43" i="12" s="1"/>
  <c r="O41" i="12"/>
  <c r="P41" i="12" s="1"/>
  <c r="O40" i="12"/>
  <c r="P40" i="12" s="1"/>
  <c r="O15" i="12"/>
  <c r="P15" i="12" s="1"/>
  <c r="O14" i="12"/>
  <c r="P14" i="12" s="1"/>
  <c r="O13" i="12"/>
  <c r="P13" i="12" s="1"/>
  <c r="O12" i="12"/>
  <c r="P12" i="12" s="1"/>
  <c r="O11" i="12"/>
  <c r="P11" i="12" s="1"/>
  <c r="O10" i="12"/>
  <c r="P10" i="12" s="1"/>
  <c r="O9" i="12"/>
  <c r="P9" i="12" s="1"/>
  <c r="O8" i="12"/>
  <c r="P8" i="12" s="1"/>
  <c r="O7" i="12"/>
  <c r="P7" i="12" s="1"/>
  <c r="O6" i="12"/>
  <c r="P6" i="12" s="1"/>
  <c r="P238" i="10"/>
  <c r="P239" i="10"/>
  <c r="P240" i="10"/>
  <c r="P241" i="10"/>
  <c r="P242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40" i="6"/>
  <c r="P41" i="6"/>
  <c r="P42" i="6"/>
  <c r="P43" i="6"/>
  <c r="P44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8" i="6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6" i="6"/>
  <c r="P7" i="6"/>
  <c r="P8" i="6"/>
  <c r="P9" i="6"/>
  <c r="P10" i="6"/>
  <c r="P11" i="6"/>
  <c r="P12" i="6"/>
  <c r="P13" i="6"/>
  <c r="P14" i="6"/>
  <c r="P39" i="6"/>
  <c r="P7" i="4"/>
  <c r="P8" i="4"/>
  <c r="P9" i="4"/>
  <c r="P10" i="4"/>
  <c r="P11" i="4"/>
  <c r="P12" i="4"/>
  <c r="P13" i="4"/>
  <c r="P14" i="4"/>
  <c r="P15" i="4"/>
  <c r="P16" i="4"/>
  <c r="P73" i="11"/>
  <c r="P21" i="11"/>
  <c r="P22" i="11"/>
  <c r="P23" i="11"/>
  <c r="P24" i="11"/>
  <c r="P25" i="11"/>
  <c r="P26" i="11"/>
  <c r="P27" i="11"/>
  <c r="P28" i="11"/>
  <c r="P29" i="11"/>
  <c r="P34" i="11"/>
  <c r="P35" i="11"/>
  <c r="P36" i="11"/>
  <c r="P37" i="11"/>
  <c r="P42" i="11"/>
  <c r="P43" i="11"/>
  <c r="P49" i="11"/>
  <c r="P50" i="11"/>
  <c r="P51" i="11"/>
  <c r="P52" i="11"/>
  <c r="P57" i="11"/>
  <c r="P59" i="11"/>
  <c r="P60" i="11"/>
  <c r="P61" i="11"/>
  <c r="P66" i="11"/>
  <c r="P67" i="11"/>
  <c r="P68" i="11"/>
  <c r="P69" i="11"/>
  <c r="P350" i="10"/>
  <c r="O349" i="10"/>
  <c r="P346" i="10"/>
  <c r="P345" i="10"/>
  <c r="P344" i="10"/>
  <c r="P343" i="10"/>
  <c r="P342" i="10"/>
  <c r="P337" i="10"/>
  <c r="Q336" i="10"/>
  <c r="O335" i="10"/>
  <c r="P334" i="10"/>
  <c r="P333" i="10"/>
  <c r="P332" i="10"/>
  <c r="O327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Q301" i="10"/>
  <c r="Q300" i="10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Q274" i="10"/>
  <c r="P273" i="10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P258" i="10"/>
  <c r="P257" i="10"/>
  <c r="P256" i="10"/>
  <c r="P255" i="10"/>
  <c r="P253" i="10"/>
  <c r="P251" i="10"/>
  <c r="P236" i="10"/>
  <c r="P235" i="10"/>
  <c r="P234" i="10"/>
  <c r="P243" i="10" s="1"/>
  <c r="Q229" i="10"/>
  <c r="Q227" i="10"/>
  <c r="P226" i="10"/>
  <c r="O230" i="10"/>
  <c r="P224" i="10"/>
  <c r="P223" i="10"/>
  <c r="P222" i="10"/>
  <c r="Q217" i="10"/>
  <c r="O215" i="10"/>
  <c r="P214" i="10"/>
  <c r="P212" i="10"/>
  <c r="P211" i="10"/>
  <c r="P210" i="10"/>
  <c r="O203" i="10"/>
  <c r="P202" i="10"/>
  <c r="P201" i="10"/>
  <c r="P200" i="10"/>
  <c r="P199" i="10"/>
  <c r="P198" i="10"/>
  <c r="O194" i="10"/>
  <c r="Q193" i="10"/>
  <c r="Q192" i="10"/>
  <c r="P191" i="10"/>
  <c r="P190" i="10"/>
  <c r="P189" i="10"/>
  <c r="P188" i="10"/>
  <c r="P187" i="10"/>
  <c r="Q179" i="10"/>
  <c r="Q178" i="10"/>
  <c r="P177" i="10"/>
  <c r="P176" i="10"/>
  <c r="P175" i="10"/>
  <c r="Q171" i="10"/>
  <c r="Q170" i="10"/>
  <c r="Q169" i="10"/>
  <c r="P168" i="10"/>
  <c r="P167" i="10"/>
  <c r="P166" i="10"/>
  <c r="P165" i="10"/>
  <c r="P164" i="10"/>
  <c r="P157" i="10"/>
  <c r="P156" i="10"/>
  <c r="P155" i="10"/>
  <c r="P154" i="10"/>
  <c r="P153" i="10"/>
  <c r="P152" i="10"/>
  <c r="Q146" i="10"/>
  <c r="P145" i="10"/>
  <c r="P144" i="10"/>
  <c r="P143" i="10"/>
  <c r="P142" i="10"/>
  <c r="P141" i="10"/>
  <c r="P140" i="10"/>
  <c r="P139" i="10"/>
  <c r="P138" i="10"/>
  <c r="P137" i="10"/>
  <c r="P88" i="10"/>
  <c r="P87" i="10"/>
  <c r="P86" i="10"/>
  <c r="P85" i="10"/>
  <c r="P84" i="10"/>
  <c r="P62" i="10"/>
  <c r="P61" i="10"/>
  <c r="P60" i="10"/>
  <c r="P59" i="10"/>
  <c r="P58" i="10"/>
  <c r="P36" i="10"/>
  <c r="P35" i="10"/>
  <c r="P34" i="10"/>
  <c r="P33" i="10"/>
  <c r="Q27" i="10"/>
  <c r="Q26" i="10"/>
  <c r="P24" i="10"/>
  <c r="P23" i="10"/>
  <c r="P22" i="10"/>
  <c r="P21" i="10"/>
  <c r="P20" i="10"/>
  <c r="Q15" i="10"/>
  <c r="P13" i="10"/>
  <c r="P12" i="10"/>
  <c r="P11" i="10"/>
  <c r="P10" i="10"/>
  <c r="P9" i="10"/>
  <c r="P8" i="10"/>
  <c r="T7" i="10"/>
  <c r="P7" i="10"/>
  <c r="O336" i="10"/>
  <c r="Q328" i="10"/>
  <c r="Q53" i="11"/>
  <c r="Q70" i="11"/>
  <c r="Q62" i="11"/>
  <c r="Q44" i="11"/>
  <c r="Q38" i="11"/>
  <c r="Q30" i="11"/>
  <c r="Q55" i="8"/>
  <c r="Q54" i="8"/>
  <c r="Q53" i="8"/>
  <c r="O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Q28" i="8"/>
  <c r="O27" i="8"/>
  <c r="Q26" i="8"/>
  <c r="O25" i="8"/>
  <c r="T24" i="8"/>
  <c r="P24" i="8"/>
  <c r="T23" i="8"/>
  <c r="P23" i="8"/>
  <c r="T22" i="8"/>
  <c r="P22" i="8"/>
  <c r="T21" i="8"/>
  <c r="P21" i="8"/>
  <c r="T20" i="8"/>
  <c r="P20" i="8"/>
  <c r="T19" i="8"/>
  <c r="P19" i="8"/>
  <c r="T18" i="8"/>
  <c r="P18" i="8"/>
  <c r="T17" i="8"/>
  <c r="P17" i="8"/>
  <c r="T16" i="8"/>
  <c r="P16" i="8"/>
  <c r="T15" i="8"/>
  <c r="P15" i="8"/>
  <c r="T14" i="8"/>
  <c r="P14" i="8"/>
  <c r="T13" i="8"/>
  <c r="P13" i="8"/>
  <c r="T12" i="8"/>
  <c r="P12" i="8"/>
  <c r="T11" i="8"/>
  <c r="P11" i="8"/>
  <c r="T10" i="8"/>
  <c r="P10" i="8"/>
  <c r="T9" i="8"/>
  <c r="P9" i="8"/>
  <c r="T8" i="8"/>
  <c r="P8" i="8"/>
  <c r="T7" i="8"/>
  <c r="P7" i="8"/>
  <c r="T6" i="8"/>
  <c r="P6" i="8"/>
  <c r="T5" i="8"/>
  <c r="P5" i="8"/>
  <c r="Q65" i="7"/>
  <c r="O64" i="7"/>
  <c r="O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Q38" i="7"/>
  <c r="O37" i="7"/>
  <c r="O36" i="7"/>
  <c r="P13" i="7"/>
  <c r="P12" i="7"/>
  <c r="P11" i="7"/>
  <c r="P10" i="7"/>
  <c r="P9" i="7"/>
  <c r="P8" i="7"/>
  <c r="P7" i="7"/>
  <c r="P6" i="7"/>
  <c r="T5" i="7"/>
  <c r="P5" i="7"/>
  <c r="O102" i="6"/>
  <c r="Q101" i="6"/>
  <c r="Q100" i="6"/>
  <c r="Q99" i="6"/>
  <c r="T5" i="6"/>
  <c r="P6" i="4"/>
  <c r="P108" i="4"/>
  <c r="O106" i="4"/>
  <c r="O108" i="4"/>
  <c r="I46" i="13" l="1"/>
  <c r="I39" i="13"/>
  <c r="I42" i="13" s="1"/>
  <c r="K61" i="14" s="1"/>
  <c r="L36" i="15"/>
  <c r="L36" i="14"/>
  <c r="L169" i="16"/>
  <c r="L169" i="14"/>
  <c r="L89" i="16"/>
  <c r="L89" i="14"/>
  <c r="K24" i="15"/>
  <c r="K24" i="14"/>
  <c r="L26" i="14"/>
  <c r="L26" i="15"/>
  <c r="K37" i="15"/>
  <c r="K37" i="14"/>
  <c r="L165" i="16"/>
  <c r="L165" i="14"/>
  <c r="L170" i="16"/>
  <c r="L170" i="14"/>
  <c r="L66" i="16"/>
  <c r="L66" i="14"/>
  <c r="L96" i="16"/>
  <c r="L96" i="14"/>
  <c r="L104" i="16"/>
  <c r="L104" i="14"/>
  <c r="L118" i="16"/>
  <c r="L118" i="14"/>
  <c r="K53" i="13"/>
  <c r="L40" i="15"/>
  <c r="L40" i="14"/>
  <c r="L95" i="16"/>
  <c r="L95" i="14"/>
  <c r="L27" i="14"/>
  <c r="L27" i="15"/>
  <c r="L166" i="16"/>
  <c r="L166" i="14"/>
  <c r="L168" i="16"/>
  <c r="L168" i="14"/>
  <c r="L97" i="16"/>
  <c r="L97" i="14"/>
  <c r="L98" i="16"/>
  <c r="L98" i="14"/>
  <c r="L105" i="16"/>
  <c r="L105" i="14"/>
  <c r="L120" i="16"/>
  <c r="L120" i="14"/>
  <c r="I48" i="13"/>
  <c r="L48" i="13" s="1"/>
  <c r="I47" i="13"/>
  <c r="K47" i="13"/>
  <c r="L25" i="14"/>
  <c r="L25" i="15"/>
  <c r="L70" i="16"/>
  <c r="L70" i="14"/>
  <c r="L167" i="16"/>
  <c r="L167" i="14"/>
  <c r="L69" i="16"/>
  <c r="L69" i="14"/>
  <c r="L63" i="14" s="1"/>
  <c r="L99" i="16"/>
  <c r="L99" i="14"/>
  <c r="L116" i="16"/>
  <c r="L116" i="14"/>
  <c r="K122" i="16"/>
  <c r="K122" i="14"/>
  <c r="K54" i="13"/>
  <c r="K40" i="13"/>
  <c r="L29" i="13"/>
  <c r="I60" i="13"/>
  <c r="L27" i="13"/>
  <c r="L133" i="14"/>
  <c r="L133" i="16"/>
  <c r="K132" i="14"/>
  <c r="K132" i="16"/>
  <c r="L137" i="14"/>
  <c r="L137" i="16"/>
  <c r="L136" i="14"/>
  <c r="L136" i="16"/>
  <c r="L141" i="14"/>
  <c r="L141" i="16"/>
  <c r="L129" i="16" s="1"/>
  <c r="L56" i="16" s="1"/>
  <c r="L143" i="14"/>
  <c r="L143" i="16"/>
  <c r="K144" i="14"/>
  <c r="K144" i="16"/>
  <c r="K149" i="14"/>
  <c r="K149" i="16"/>
  <c r="L52" i="14"/>
  <c r="L52" i="16"/>
  <c r="L50" i="14"/>
  <c r="L50" i="16"/>
  <c r="L51" i="14"/>
  <c r="L51" i="16"/>
  <c r="L48" i="14"/>
  <c r="L48" i="16"/>
  <c r="L46" i="14"/>
  <c r="L46" i="16"/>
  <c r="Q107" i="4"/>
  <c r="P107" i="4"/>
  <c r="P298" i="10"/>
  <c r="O298" i="10"/>
  <c r="Q325" i="10"/>
  <c r="O325" i="10"/>
  <c r="Q105" i="4"/>
  <c r="O105" i="4"/>
  <c r="P75" i="11"/>
  <c r="Q75" i="11"/>
  <c r="O75" i="11"/>
  <c r="P76" i="11"/>
  <c r="O76" i="11"/>
  <c r="Q76" i="11"/>
  <c r="P77" i="11"/>
  <c r="Q77" i="11"/>
  <c r="O77" i="11"/>
  <c r="O78" i="11"/>
  <c r="Q78" i="11"/>
  <c r="P78" i="11"/>
  <c r="P52" i="10"/>
  <c r="Q52" i="10"/>
  <c r="O52" i="10"/>
  <c r="Q78" i="10"/>
  <c r="P78" i="10"/>
  <c r="O78" i="10"/>
  <c r="Q104" i="10"/>
  <c r="P104" i="10"/>
  <c r="O104" i="10"/>
  <c r="P131" i="10"/>
  <c r="Q131" i="10"/>
  <c r="O131" i="10"/>
  <c r="P158" i="10"/>
  <c r="Q271" i="10"/>
  <c r="O271" i="10"/>
  <c r="Q347" i="10"/>
  <c r="P347" i="10"/>
  <c r="Q53" i="10"/>
  <c r="O53" i="10"/>
  <c r="P53" i="10"/>
  <c r="P79" i="10"/>
  <c r="Q79" i="10"/>
  <c r="O79" i="10"/>
  <c r="Q105" i="10"/>
  <c r="O105" i="10"/>
  <c r="P105" i="10"/>
  <c r="O132" i="10"/>
  <c r="P132" i="10"/>
  <c r="Q132" i="10"/>
  <c r="Q16" i="10"/>
  <c r="O16" i="10"/>
  <c r="Q130" i="10"/>
  <c r="O130" i="10"/>
  <c r="P130" i="10"/>
  <c r="O54" i="10"/>
  <c r="P54" i="10"/>
  <c r="Q54" i="10"/>
  <c r="O80" i="10"/>
  <c r="P80" i="10"/>
  <c r="Q80" i="10"/>
  <c r="O106" i="10"/>
  <c r="P106" i="10"/>
  <c r="Q106" i="10"/>
  <c r="P237" i="10"/>
  <c r="P246" i="10" s="1"/>
  <c r="O246" i="10"/>
  <c r="P225" i="10"/>
  <c r="P230" i="10" s="1"/>
  <c r="P213" i="10"/>
  <c r="P218" i="10" s="1"/>
  <c r="O218" i="10"/>
  <c r="O192" i="10"/>
  <c r="P147" i="10"/>
  <c r="P229" i="10"/>
  <c r="O35" i="7"/>
  <c r="P349" i="10"/>
  <c r="Q108" i="4"/>
  <c r="O337" i="10"/>
  <c r="Q203" i="10"/>
  <c r="P26" i="8"/>
  <c r="Q205" i="10"/>
  <c r="O205" i="10"/>
  <c r="P205" i="10"/>
  <c r="P335" i="10"/>
  <c r="P244" i="10"/>
  <c r="O26" i="8"/>
  <c r="O204" i="10"/>
  <c r="Q204" i="10"/>
  <c r="P204" i="10"/>
  <c r="L12" i="13"/>
  <c r="P203" i="10"/>
  <c r="I32" i="13"/>
  <c r="L32" i="13" s="1"/>
  <c r="I34" i="13"/>
  <c r="L34" i="13" s="1"/>
  <c r="L53" i="13"/>
  <c r="L52" i="13"/>
  <c r="H55" i="13"/>
  <c r="H50" i="13"/>
  <c r="K20" i="13"/>
  <c r="L20" i="13" s="1"/>
  <c r="I15" i="13"/>
  <c r="L15" i="13" s="1"/>
  <c r="I17" i="13"/>
  <c r="O54" i="8"/>
  <c r="Q349" i="10"/>
  <c r="P227" i="10"/>
  <c r="O134" i="12"/>
  <c r="O170" i="10"/>
  <c r="O147" i="10"/>
  <c r="P186" i="10"/>
  <c r="P192" i="10" s="1"/>
  <c r="O244" i="10"/>
  <c r="O193" i="10"/>
  <c r="P14" i="10"/>
  <c r="O227" i="10"/>
  <c r="O15" i="10"/>
  <c r="P216" i="10"/>
  <c r="P245" i="10"/>
  <c r="O159" i="10"/>
  <c r="P194" i="10"/>
  <c r="P228" i="10"/>
  <c r="O178" i="10"/>
  <c r="O25" i="10"/>
  <c r="P146" i="10"/>
  <c r="P160" i="10"/>
  <c r="O180" i="10"/>
  <c r="Q27" i="8"/>
  <c r="P16" i="10"/>
  <c r="O273" i="10"/>
  <c r="Q180" i="10"/>
  <c r="Q245" i="10"/>
  <c r="P327" i="10"/>
  <c r="O160" i="10"/>
  <c r="P300" i="10"/>
  <c r="P63" i="7"/>
  <c r="Q228" i="10"/>
  <c r="O228" i="10"/>
  <c r="O217" i="10"/>
  <c r="Q337" i="10"/>
  <c r="P217" i="10"/>
  <c r="O26" i="10"/>
  <c r="P52" i="8"/>
  <c r="P325" i="10"/>
  <c r="Q298" i="10"/>
  <c r="Q160" i="10"/>
  <c r="P27" i="10"/>
  <c r="P180" i="10"/>
  <c r="O229" i="10"/>
  <c r="O146" i="10"/>
  <c r="O27" i="10"/>
  <c r="P35" i="7"/>
  <c r="O70" i="11"/>
  <c r="O62" i="11"/>
  <c r="P133" i="12"/>
  <c r="O101" i="6"/>
  <c r="Q35" i="7"/>
  <c r="Q25" i="8"/>
  <c r="Q63" i="7"/>
  <c r="Q52" i="8"/>
  <c r="Q273" i="10"/>
  <c r="P26" i="10"/>
  <c r="Q244" i="10"/>
  <c r="P299" i="10"/>
  <c r="Q335" i="10"/>
  <c r="P169" i="10"/>
  <c r="Q102" i="6"/>
  <c r="P27" i="8"/>
  <c r="P54" i="8"/>
  <c r="Q62" i="7"/>
  <c r="O14" i="10"/>
  <c r="O216" i="10"/>
  <c r="O169" i="10"/>
  <c r="Q147" i="10"/>
  <c r="P134" i="12"/>
  <c r="Q131" i="12"/>
  <c r="P102" i="6"/>
  <c r="Q106" i="4"/>
  <c r="O62" i="7"/>
  <c r="P64" i="7"/>
  <c r="P53" i="8"/>
  <c r="Q25" i="10"/>
  <c r="Q36" i="7"/>
  <c r="P100" i="6"/>
  <c r="P15" i="10"/>
  <c r="O158" i="10"/>
  <c r="O245" i="10"/>
  <c r="P178" i="10"/>
  <c r="O350" i="10"/>
  <c r="P215" i="10"/>
  <c r="P159" i="10"/>
  <c r="O133" i="12"/>
  <c r="P37" i="7"/>
  <c r="Q37" i="7"/>
  <c r="O53" i="8"/>
  <c r="O65" i="7"/>
  <c r="Q64" i="7"/>
  <c r="P105" i="4"/>
  <c r="P65" i="7"/>
  <c r="P170" i="10"/>
  <c r="Q327" i="10"/>
  <c r="Q216" i="10"/>
  <c r="P193" i="10"/>
  <c r="Q350" i="10"/>
  <c r="O300" i="10"/>
  <c r="Q159" i="10"/>
  <c r="P25" i="10"/>
  <c r="P99" i="6"/>
  <c r="P131" i="12"/>
  <c r="P106" i="4"/>
  <c r="P36" i="7"/>
  <c r="P25" i="8"/>
  <c r="O274" i="10"/>
  <c r="P336" i="10"/>
  <c r="P101" i="6"/>
  <c r="P132" i="12"/>
  <c r="O132" i="12"/>
  <c r="O53" i="11"/>
  <c r="O44" i="11"/>
  <c r="O30" i="11"/>
  <c r="O347" i="10"/>
  <c r="O328" i="10"/>
  <c r="P328" i="10"/>
  <c r="O299" i="10"/>
  <c r="O301" i="10"/>
  <c r="P301" i="10"/>
  <c r="P254" i="10"/>
  <c r="P271" i="10" s="1"/>
  <c r="P252" i="10"/>
  <c r="P274" i="10" s="1"/>
  <c r="P55" i="8"/>
  <c r="O55" i="8"/>
  <c r="O28" i="8"/>
  <c r="P28" i="8"/>
  <c r="P38" i="7"/>
  <c r="O38" i="7"/>
  <c r="O99" i="6"/>
  <c r="O100" i="6"/>
  <c r="Q14" i="10"/>
  <c r="O171" i="10"/>
  <c r="Q215" i="10"/>
  <c r="O148" i="10"/>
  <c r="P148" i="10"/>
  <c r="Q148" i="10"/>
  <c r="P179" i="10"/>
  <c r="O179" i="10"/>
  <c r="Q194" i="10"/>
  <c r="O243" i="10"/>
  <c r="Q243" i="10"/>
  <c r="O272" i="10"/>
  <c r="P272" i="10"/>
  <c r="O326" i="10"/>
  <c r="Q326" i="10"/>
  <c r="P326" i="10"/>
  <c r="P338" i="10"/>
  <c r="Q338" i="10"/>
  <c r="O338" i="10"/>
  <c r="O348" i="10"/>
  <c r="Q348" i="10"/>
  <c r="P348" i="10"/>
  <c r="Q299" i="10"/>
  <c r="Q272" i="10"/>
  <c r="P171" i="10"/>
  <c r="P70" i="11"/>
  <c r="P38" i="11"/>
  <c r="P44" i="11"/>
  <c r="P30" i="11"/>
  <c r="O38" i="11"/>
  <c r="P58" i="11"/>
  <c r="P62" i="11" s="1"/>
  <c r="P48" i="11"/>
  <c r="P53" i="11" s="1"/>
  <c r="O107" i="4"/>
  <c r="I41" i="13"/>
  <c r="L46" i="13"/>
  <c r="K42" i="13"/>
  <c r="K49" i="13"/>
  <c r="L39" i="13"/>
  <c r="L42" i="13" s="1"/>
  <c r="L45" i="13"/>
  <c r="I26" i="13"/>
  <c r="L13" i="13"/>
  <c r="I54" i="13"/>
  <c r="I28" i="13"/>
  <c r="L28" i="13" s="1"/>
  <c r="K31" i="13"/>
  <c r="K33" i="13"/>
  <c r="L33" i="13" s="1"/>
  <c r="K18" i="13"/>
  <c r="K21" i="13" s="1"/>
  <c r="F61" i="13"/>
  <c r="G61" i="13"/>
  <c r="I37" i="13"/>
  <c r="L37" i="13" s="1"/>
  <c r="H43" i="13"/>
  <c r="K36" i="13"/>
  <c r="L36" i="13" s="1"/>
  <c r="I35" i="13"/>
  <c r="L35" i="13" s="1"/>
  <c r="H23" i="13"/>
  <c r="I21" i="13" l="1"/>
  <c r="L129" i="14"/>
  <c r="L44" i="14"/>
  <c r="K61" i="15"/>
  <c r="K55" i="15" s="1"/>
  <c r="L32" i="14"/>
  <c r="L122" i="16"/>
  <c r="F122" i="16" s="1"/>
  <c r="L122" i="14"/>
  <c r="L114" i="16"/>
  <c r="L114" i="14"/>
  <c r="L110" i="14" s="1"/>
  <c r="K68" i="16"/>
  <c r="K68" i="14"/>
  <c r="L38" i="15"/>
  <c r="L38" i="14"/>
  <c r="K70" i="16"/>
  <c r="K70" i="14"/>
  <c r="K125" i="16"/>
  <c r="K125" i="14"/>
  <c r="L83" i="15"/>
  <c r="F83" i="15" s="1"/>
  <c r="L83" i="16"/>
  <c r="L83" i="14"/>
  <c r="K75" i="16"/>
  <c r="K75" i="14"/>
  <c r="K80" i="16"/>
  <c r="K80" i="14"/>
  <c r="J24" i="14"/>
  <c r="N24" i="14"/>
  <c r="L91" i="16"/>
  <c r="L91" i="14"/>
  <c r="K22" i="15"/>
  <c r="K22" i="14"/>
  <c r="L93" i="16"/>
  <c r="L93" i="14"/>
  <c r="L115" i="16"/>
  <c r="L115" i="14"/>
  <c r="K21" i="15"/>
  <c r="K21" i="14"/>
  <c r="L35" i="15"/>
  <c r="L35" i="14"/>
  <c r="K114" i="16"/>
  <c r="K114" i="14"/>
  <c r="L68" i="16"/>
  <c r="L68" i="14"/>
  <c r="L22" i="15"/>
  <c r="L22" i="14"/>
  <c r="L90" i="16"/>
  <c r="L87" i="16" s="1"/>
  <c r="L90" i="14"/>
  <c r="L37" i="15"/>
  <c r="F37" i="15" s="1"/>
  <c r="L37" i="14"/>
  <c r="K95" i="16"/>
  <c r="K95" i="14"/>
  <c r="K69" i="16"/>
  <c r="K69" i="14"/>
  <c r="F69" i="14" s="1"/>
  <c r="L94" i="16"/>
  <c r="L94" i="14"/>
  <c r="K94" i="16"/>
  <c r="K94" i="14"/>
  <c r="K119" i="16"/>
  <c r="K119" i="14"/>
  <c r="K115" i="16"/>
  <c r="K115" i="14"/>
  <c r="K120" i="16"/>
  <c r="F120" i="16" s="1"/>
  <c r="K120" i="14"/>
  <c r="K117" i="16"/>
  <c r="K117" i="14"/>
  <c r="L82" i="16"/>
  <c r="L82" i="14"/>
  <c r="K79" i="16"/>
  <c r="K79" i="14"/>
  <c r="L84" i="16"/>
  <c r="L84" i="15"/>
  <c r="F84" i="15" s="1"/>
  <c r="L84" i="14"/>
  <c r="L80" i="16"/>
  <c r="L80" i="14"/>
  <c r="L21" i="15"/>
  <c r="L21" i="14"/>
  <c r="L42" i="16"/>
  <c r="L18" i="16" s="1"/>
  <c r="L159" i="15"/>
  <c r="L159" i="14"/>
  <c r="G37" i="15"/>
  <c r="N37" i="15"/>
  <c r="N24" i="15"/>
  <c r="J24" i="15"/>
  <c r="K159" i="15"/>
  <c r="K159" i="14"/>
  <c r="K34" i="15"/>
  <c r="K34" i="14"/>
  <c r="K40" i="15"/>
  <c r="K40" i="14"/>
  <c r="L34" i="15"/>
  <c r="L30" i="15" s="1"/>
  <c r="L34" i="14"/>
  <c r="L28" i="14"/>
  <c r="L28" i="15"/>
  <c r="K65" i="16"/>
  <c r="K65" i="14"/>
  <c r="K107" i="16"/>
  <c r="K107" i="14"/>
  <c r="L107" i="16"/>
  <c r="L101" i="16" s="1"/>
  <c r="L107" i="14"/>
  <c r="K76" i="16"/>
  <c r="K76" i="14"/>
  <c r="L81" i="16"/>
  <c r="L81" i="14"/>
  <c r="K97" i="16"/>
  <c r="K97" i="14"/>
  <c r="L106" i="16"/>
  <c r="L106" i="14"/>
  <c r="K91" i="16"/>
  <c r="K91" i="14"/>
  <c r="L65" i="16"/>
  <c r="L62" i="16" s="1"/>
  <c r="L65" i="14"/>
  <c r="K36" i="15"/>
  <c r="K36" i="14"/>
  <c r="L39" i="15"/>
  <c r="L39" i="14"/>
  <c r="K35" i="15"/>
  <c r="K35" i="14"/>
  <c r="K66" i="16"/>
  <c r="K66" i="14"/>
  <c r="K28" i="14"/>
  <c r="K28" i="15"/>
  <c r="L33" i="15"/>
  <c r="L33" i="14"/>
  <c r="K116" i="16"/>
  <c r="F116" i="16" s="1"/>
  <c r="K116" i="14"/>
  <c r="L119" i="16"/>
  <c r="L119" i="14"/>
  <c r="K67" i="16"/>
  <c r="K67" i="14"/>
  <c r="K89" i="16"/>
  <c r="K89" i="14"/>
  <c r="K106" i="16"/>
  <c r="K106" i="14"/>
  <c r="K108" i="16"/>
  <c r="K108" i="14"/>
  <c r="K123" i="16"/>
  <c r="K123" i="14"/>
  <c r="L109" i="16"/>
  <c r="L109" i="14"/>
  <c r="L24" i="15"/>
  <c r="F24" i="15" s="1"/>
  <c r="L24" i="14"/>
  <c r="L20" i="14" s="1"/>
  <c r="K90" i="16"/>
  <c r="K90" i="14"/>
  <c r="K121" i="16"/>
  <c r="K121" i="14"/>
  <c r="K82" i="16"/>
  <c r="K82" i="14"/>
  <c r="K83" i="16"/>
  <c r="K83" i="14"/>
  <c r="L67" i="16"/>
  <c r="L64" i="16" s="1"/>
  <c r="L67" i="14"/>
  <c r="L64" i="14" s="1"/>
  <c r="K81" i="16"/>
  <c r="K81" i="14"/>
  <c r="L78" i="16"/>
  <c r="L78" i="14"/>
  <c r="L75" i="16"/>
  <c r="L75" i="14"/>
  <c r="K84" i="16"/>
  <c r="K84" i="14"/>
  <c r="L74" i="16"/>
  <c r="L74" i="14"/>
  <c r="K23" i="15"/>
  <c r="K23" i="14"/>
  <c r="N122" i="14"/>
  <c r="G122" i="14"/>
  <c r="F122" i="14"/>
  <c r="L101" i="14"/>
  <c r="L164" i="14"/>
  <c r="L86" i="14"/>
  <c r="K99" i="16"/>
  <c r="K99" i="14"/>
  <c r="K27" i="14"/>
  <c r="K27" i="15"/>
  <c r="K105" i="16"/>
  <c r="K105" i="14"/>
  <c r="K93" i="16"/>
  <c r="K93" i="14"/>
  <c r="L123" i="16"/>
  <c r="L123" i="14"/>
  <c r="L100" i="16"/>
  <c r="L100" i="14"/>
  <c r="K124" i="16"/>
  <c r="K124" i="14"/>
  <c r="K109" i="16"/>
  <c r="K109" i="14"/>
  <c r="L79" i="16"/>
  <c r="L79" i="14"/>
  <c r="K85" i="16"/>
  <c r="K85" i="14"/>
  <c r="L77" i="16"/>
  <c r="L77" i="14"/>
  <c r="L164" i="16"/>
  <c r="L157" i="16" s="1"/>
  <c r="L153" i="16" s="1"/>
  <c r="G37" i="14"/>
  <c r="F37" i="14"/>
  <c r="N37" i="14"/>
  <c r="K41" i="13"/>
  <c r="L60" i="15" s="1"/>
  <c r="L54" i="15" s="1"/>
  <c r="L158" i="15"/>
  <c r="L157" i="15" s="1"/>
  <c r="L153" i="15" s="1"/>
  <c r="L158" i="14"/>
  <c r="K22" i="13"/>
  <c r="L57" i="14" s="1"/>
  <c r="K25" i="14"/>
  <c r="K25" i="15"/>
  <c r="K96" i="16"/>
  <c r="K96" i="14"/>
  <c r="K98" i="16"/>
  <c r="K98" i="14"/>
  <c r="K26" i="14"/>
  <c r="K26" i="15"/>
  <c r="K39" i="15"/>
  <c r="K39" i="14"/>
  <c r="K33" i="15"/>
  <c r="K33" i="14"/>
  <c r="K100" i="16"/>
  <c r="K100" i="14"/>
  <c r="K38" i="15"/>
  <c r="K38" i="14"/>
  <c r="L124" i="16"/>
  <c r="L112" i="16" s="1"/>
  <c r="L124" i="14"/>
  <c r="L112" i="14" s="1"/>
  <c r="K104" i="16"/>
  <c r="K104" i="14"/>
  <c r="K118" i="16"/>
  <c r="K118" i="14"/>
  <c r="I49" i="13"/>
  <c r="L108" i="16"/>
  <c r="F108" i="16" s="1"/>
  <c r="L108" i="14"/>
  <c r="L102" i="14" s="1"/>
  <c r="L76" i="16"/>
  <c r="L76" i="14"/>
  <c r="L73" i="14" s="1"/>
  <c r="L85" i="16"/>
  <c r="L85" i="15"/>
  <c r="F85" i="15" s="1"/>
  <c r="L85" i="14"/>
  <c r="K78" i="16"/>
  <c r="K78" i="14"/>
  <c r="K92" i="16"/>
  <c r="K92" i="14"/>
  <c r="K77" i="16"/>
  <c r="K77" i="14"/>
  <c r="K74" i="16"/>
  <c r="K74" i="14"/>
  <c r="L23" i="15"/>
  <c r="L23" i="14"/>
  <c r="G122" i="16"/>
  <c r="N122" i="16"/>
  <c r="L47" i="13"/>
  <c r="L63" i="16"/>
  <c r="L86" i="16"/>
  <c r="L32" i="15"/>
  <c r="L60" i="14"/>
  <c r="L61" i="14"/>
  <c r="F61" i="14" s="1"/>
  <c r="L61" i="15"/>
  <c r="L55" i="15" s="1"/>
  <c r="L59" i="14"/>
  <c r="L59" i="15"/>
  <c r="I61" i="15"/>
  <c r="N61" i="15"/>
  <c r="K60" i="14"/>
  <c r="K60" i="15"/>
  <c r="I61" i="14"/>
  <c r="N61" i="14"/>
  <c r="L131" i="14"/>
  <c r="L131" i="16"/>
  <c r="K133" i="14"/>
  <c r="K133" i="16"/>
  <c r="I132" i="16"/>
  <c r="N132" i="16"/>
  <c r="K130" i="14"/>
  <c r="K130" i="16"/>
  <c r="N132" i="14"/>
  <c r="I132" i="14"/>
  <c r="K131" i="14"/>
  <c r="K131" i="16"/>
  <c r="L132" i="14"/>
  <c r="F132" i="14" s="1"/>
  <c r="L132" i="16"/>
  <c r="F132" i="16" s="1"/>
  <c r="L130" i="14"/>
  <c r="L130" i="16"/>
  <c r="K135" i="14"/>
  <c r="K135" i="16"/>
  <c r="L135" i="14"/>
  <c r="L135" i="16"/>
  <c r="K136" i="14"/>
  <c r="K136" i="16"/>
  <c r="K137" i="14"/>
  <c r="K137" i="16"/>
  <c r="K134" i="14"/>
  <c r="K134" i="16"/>
  <c r="L134" i="14"/>
  <c r="L134" i="16"/>
  <c r="K141" i="14"/>
  <c r="K141" i="16"/>
  <c r="L139" i="14"/>
  <c r="L127" i="14" s="1"/>
  <c r="L139" i="16"/>
  <c r="L140" i="14"/>
  <c r="L140" i="16"/>
  <c r="K140" i="14"/>
  <c r="K140" i="16"/>
  <c r="K139" i="14"/>
  <c r="K139" i="16"/>
  <c r="K138" i="14"/>
  <c r="K138" i="16"/>
  <c r="L138" i="14"/>
  <c r="L138" i="16"/>
  <c r="L145" i="14"/>
  <c r="L145" i="16"/>
  <c r="K143" i="14"/>
  <c r="K143" i="16"/>
  <c r="N144" i="16"/>
  <c r="I144" i="16"/>
  <c r="K145" i="14"/>
  <c r="K145" i="16"/>
  <c r="L142" i="14"/>
  <c r="L142" i="16"/>
  <c r="N144" i="14"/>
  <c r="I144" i="14"/>
  <c r="L144" i="14"/>
  <c r="F144" i="14" s="1"/>
  <c r="L144" i="16"/>
  <c r="F144" i="16" s="1"/>
  <c r="K142" i="14"/>
  <c r="K142" i="16"/>
  <c r="L149" i="14"/>
  <c r="L149" i="16"/>
  <c r="F149" i="16" s="1"/>
  <c r="K146" i="14"/>
  <c r="K146" i="16"/>
  <c r="J149" i="16"/>
  <c r="N149" i="16"/>
  <c r="L146" i="14"/>
  <c r="L146" i="16"/>
  <c r="K147" i="14"/>
  <c r="K147" i="16"/>
  <c r="L147" i="14"/>
  <c r="L147" i="16"/>
  <c r="K148" i="14"/>
  <c r="K148" i="16"/>
  <c r="L148" i="14"/>
  <c r="L148" i="16"/>
  <c r="F149" i="14"/>
  <c r="N149" i="14"/>
  <c r="J149" i="14"/>
  <c r="K49" i="14"/>
  <c r="K49" i="16"/>
  <c r="L44" i="16"/>
  <c r="L20" i="16" s="1"/>
  <c r="K50" i="14"/>
  <c r="K50" i="16"/>
  <c r="K52" i="14"/>
  <c r="K52" i="16"/>
  <c r="K51" i="14"/>
  <c r="K51" i="16"/>
  <c r="F51" i="16"/>
  <c r="L49" i="14"/>
  <c r="L49" i="16"/>
  <c r="L42" i="14"/>
  <c r="K45" i="14"/>
  <c r="K45" i="16"/>
  <c r="L47" i="14"/>
  <c r="L43" i="14" s="1"/>
  <c r="L47" i="16"/>
  <c r="K46" i="14"/>
  <c r="K46" i="16"/>
  <c r="K47" i="14"/>
  <c r="K47" i="16"/>
  <c r="K48" i="14"/>
  <c r="K48" i="16"/>
  <c r="L45" i="14"/>
  <c r="L45" i="16"/>
  <c r="L182" i="14"/>
  <c r="L178" i="14" s="1"/>
  <c r="L182" i="16"/>
  <c r="L178" i="16" s="1"/>
  <c r="L181" i="14"/>
  <c r="L177" i="14" s="1"/>
  <c r="L181" i="16"/>
  <c r="L177" i="16" s="1"/>
  <c r="L180" i="14"/>
  <c r="L176" i="14" s="1"/>
  <c r="L180" i="16"/>
  <c r="L176" i="16" s="1"/>
  <c r="L179" i="14"/>
  <c r="L175" i="14" s="1"/>
  <c r="L179" i="16"/>
  <c r="L175" i="16" s="1"/>
  <c r="K165" i="14"/>
  <c r="K165" i="16"/>
  <c r="K166" i="14"/>
  <c r="K166" i="16"/>
  <c r="K167" i="14"/>
  <c r="K167" i="16"/>
  <c r="K168" i="14"/>
  <c r="K168" i="16"/>
  <c r="K169" i="14"/>
  <c r="K169" i="16"/>
  <c r="K170" i="14"/>
  <c r="J170" i="14" s="1"/>
  <c r="K170" i="16"/>
  <c r="K181" i="14"/>
  <c r="K181" i="16"/>
  <c r="K179" i="14"/>
  <c r="K179" i="16"/>
  <c r="K182" i="14"/>
  <c r="K182" i="16"/>
  <c r="K180" i="14"/>
  <c r="K180" i="16"/>
  <c r="L58" i="15"/>
  <c r="L56" i="15" s="1"/>
  <c r="L58" i="14"/>
  <c r="L56" i="14" s="1"/>
  <c r="L57" i="15"/>
  <c r="L53" i="15" s="1"/>
  <c r="K58" i="15"/>
  <c r="K58" i="14"/>
  <c r="N170" i="14"/>
  <c r="K62" i="14"/>
  <c r="G68" i="14"/>
  <c r="N68" i="14"/>
  <c r="F68" i="14"/>
  <c r="N69" i="14"/>
  <c r="K64" i="14"/>
  <c r="I70" i="14"/>
  <c r="F70" i="14"/>
  <c r="N70" i="14"/>
  <c r="L17" i="13"/>
  <c r="I22" i="13"/>
  <c r="H61" i="13"/>
  <c r="L26" i="13"/>
  <c r="L40" i="13" s="1"/>
  <c r="I40" i="13"/>
  <c r="K60" i="13"/>
  <c r="L60" i="13" s="1"/>
  <c r="L54" i="13"/>
  <c r="I59" i="13"/>
  <c r="K59" i="13"/>
  <c r="L18" i="13"/>
  <c r="L31" i="13"/>
  <c r="L41" i="13" s="1"/>
  <c r="L49" i="13"/>
  <c r="K57" i="13"/>
  <c r="L62" i="14" l="1"/>
  <c r="L110" i="16"/>
  <c r="L87" i="14"/>
  <c r="L128" i="14"/>
  <c r="L29" i="14"/>
  <c r="K58" i="13"/>
  <c r="F24" i="14"/>
  <c r="G77" i="16"/>
  <c r="N77" i="16"/>
  <c r="F77" i="16"/>
  <c r="N78" i="16"/>
  <c r="H78" i="16"/>
  <c r="F78" i="16"/>
  <c r="K158" i="15"/>
  <c r="K158" i="14"/>
  <c r="N38" i="15"/>
  <c r="H38" i="15"/>
  <c r="F38" i="15"/>
  <c r="H26" i="14"/>
  <c r="F26" i="14"/>
  <c r="N26" i="14"/>
  <c r="H96" i="16"/>
  <c r="N96" i="16"/>
  <c r="F96" i="16"/>
  <c r="I124" i="16"/>
  <c r="N124" i="16"/>
  <c r="H99" i="16"/>
  <c r="F99" i="16"/>
  <c r="N99" i="16"/>
  <c r="N23" i="14"/>
  <c r="I23" i="14"/>
  <c r="F23" i="14"/>
  <c r="K87" i="14"/>
  <c r="H90" i="14"/>
  <c r="F90" i="14"/>
  <c r="N90" i="14"/>
  <c r="N108" i="14"/>
  <c r="F108" i="14"/>
  <c r="H108" i="14"/>
  <c r="H66" i="14"/>
  <c r="F66" i="14"/>
  <c r="N66" i="14"/>
  <c r="L103" i="14"/>
  <c r="N79" i="14"/>
  <c r="F79" i="14"/>
  <c r="I79" i="14"/>
  <c r="K111" i="14"/>
  <c r="H115" i="14"/>
  <c r="N115" i="14"/>
  <c r="F115" i="14"/>
  <c r="F35" i="15"/>
  <c r="L31" i="15"/>
  <c r="I57" i="13"/>
  <c r="K63" i="14"/>
  <c r="H63" i="14" s="1"/>
  <c r="L16" i="14"/>
  <c r="K71" i="14"/>
  <c r="G74" i="14"/>
  <c r="F74" i="14"/>
  <c r="N74" i="14"/>
  <c r="G92" i="14"/>
  <c r="N92" i="14"/>
  <c r="F92" i="14"/>
  <c r="L73" i="16"/>
  <c r="G118" i="14"/>
  <c r="N118" i="14"/>
  <c r="F118" i="14"/>
  <c r="I100" i="14"/>
  <c r="F100" i="14"/>
  <c r="N100" i="14"/>
  <c r="I39" i="14"/>
  <c r="F39" i="14"/>
  <c r="N39" i="14"/>
  <c r="G98" i="14"/>
  <c r="F98" i="14"/>
  <c r="N98" i="14"/>
  <c r="G25" i="15"/>
  <c r="N25" i="15"/>
  <c r="I85" i="14"/>
  <c r="N85" i="14"/>
  <c r="F85" i="14"/>
  <c r="I109" i="14"/>
  <c r="N109" i="14"/>
  <c r="F109" i="14"/>
  <c r="H93" i="14"/>
  <c r="N93" i="14"/>
  <c r="F93" i="14"/>
  <c r="N27" i="15"/>
  <c r="I27" i="15"/>
  <c r="I23" i="15"/>
  <c r="N23" i="15"/>
  <c r="H84" i="16"/>
  <c r="N84" i="16"/>
  <c r="F84" i="16"/>
  <c r="N82" i="16"/>
  <c r="I82" i="16"/>
  <c r="F82" i="16"/>
  <c r="F90" i="16"/>
  <c r="K87" i="16"/>
  <c r="H90" i="16"/>
  <c r="N90" i="16"/>
  <c r="N108" i="16"/>
  <c r="H108" i="16"/>
  <c r="N89" i="16"/>
  <c r="F89" i="16"/>
  <c r="K86" i="16"/>
  <c r="G89" i="16"/>
  <c r="F33" i="15"/>
  <c r="F29" i="15" s="1"/>
  <c r="L29" i="15"/>
  <c r="N66" i="16"/>
  <c r="K63" i="16"/>
  <c r="F66" i="16"/>
  <c r="H66" i="16"/>
  <c r="F39" i="15"/>
  <c r="L103" i="16"/>
  <c r="N65" i="14"/>
  <c r="F65" i="14"/>
  <c r="G65" i="14"/>
  <c r="L30" i="14"/>
  <c r="L18" i="14" s="1"/>
  <c r="K30" i="14"/>
  <c r="N34" i="14"/>
  <c r="H34" i="14"/>
  <c r="F34" i="14"/>
  <c r="N79" i="16"/>
  <c r="F79" i="16"/>
  <c r="I79" i="16"/>
  <c r="J117" i="16"/>
  <c r="K113" i="16"/>
  <c r="N117" i="16"/>
  <c r="F117" i="16"/>
  <c r="K111" i="16"/>
  <c r="N115" i="16"/>
  <c r="F115" i="16"/>
  <c r="H115" i="16"/>
  <c r="F94" i="16"/>
  <c r="N94" i="16"/>
  <c r="I94" i="16"/>
  <c r="N69" i="16"/>
  <c r="H69" i="16"/>
  <c r="F69" i="16"/>
  <c r="L18" i="15"/>
  <c r="L14" i="15" s="1"/>
  <c r="L184" i="15" s="1"/>
  <c r="K110" i="14"/>
  <c r="N114" i="14"/>
  <c r="G114" i="14"/>
  <c r="F114" i="14"/>
  <c r="N21" i="14"/>
  <c r="F21" i="14"/>
  <c r="G21" i="14"/>
  <c r="L88" i="14"/>
  <c r="G80" i="14"/>
  <c r="F80" i="14"/>
  <c r="N80" i="14"/>
  <c r="J125" i="16"/>
  <c r="N125" i="16"/>
  <c r="F125" i="16"/>
  <c r="F23" i="15"/>
  <c r="L19" i="15"/>
  <c r="L15" i="15" s="1"/>
  <c r="L185" i="15" s="1"/>
  <c r="G104" i="16"/>
  <c r="K101" i="16"/>
  <c r="N104" i="16"/>
  <c r="F104" i="16"/>
  <c r="G33" i="15"/>
  <c r="N33" i="15"/>
  <c r="K29" i="15"/>
  <c r="F158" i="14"/>
  <c r="L157" i="14"/>
  <c r="L153" i="14" s="1"/>
  <c r="N105" i="16"/>
  <c r="F105" i="16"/>
  <c r="K102" i="16"/>
  <c r="H105" i="16"/>
  <c r="H84" i="14"/>
  <c r="N84" i="14"/>
  <c r="F84" i="14"/>
  <c r="I82" i="14"/>
  <c r="N82" i="14"/>
  <c r="F82" i="14"/>
  <c r="K86" i="14"/>
  <c r="N89" i="14"/>
  <c r="F89" i="14"/>
  <c r="G89" i="14"/>
  <c r="K73" i="16"/>
  <c r="I76" i="16"/>
  <c r="N76" i="16"/>
  <c r="F76" i="16"/>
  <c r="N107" i="16"/>
  <c r="F107" i="16"/>
  <c r="G107" i="16"/>
  <c r="N40" i="15"/>
  <c r="J40" i="15"/>
  <c r="F40" i="15"/>
  <c r="J159" i="15"/>
  <c r="F159" i="15"/>
  <c r="N159" i="15"/>
  <c r="K113" i="14"/>
  <c r="F117" i="14"/>
  <c r="J117" i="14"/>
  <c r="N117" i="14"/>
  <c r="I94" i="14"/>
  <c r="N94" i="14"/>
  <c r="F94" i="14"/>
  <c r="L111" i="16"/>
  <c r="N22" i="15"/>
  <c r="H22" i="15"/>
  <c r="F22" i="15"/>
  <c r="N75" i="16"/>
  <c r="H75" i="16"/>
  <c r="F75" i="16"/>
  <c r="K72" i="16"/>
  <c r="F125" i="14"/>
  <c r="N125" i="14"/>
  <c r="J125" i="14"/>
  <c r="H69" i="14"/>
  <c r="F170" i="14"/>
  <c r="L127" i="16"/>
  <c r="N74" i="16"/>
  <c r="G74" i="16"/>
  <c r="F74" i="16"/>
  <c r="K71" i="16"/>
  <c r="N92" i="16"/>
  <c r="G92" i="16"/>
  <c r="F92" i="16"/>
  <c r="N118" i="16"/>
  <c r="F118" i="16"/>
  <c r="G118" i="16"/>
  <c r="F124" i="16"/>
  <c r="F100" i="16"/>
  <c r="N100" i="16"/>
  <c r="I100" i="16"/>
  <c r="I39" i="15"/>
  <c r="N39" i="15"/>
  <c r="F98" i="16"/>
  <c r="N98" i="16"/>
  <c r="G98" i="16"/>
  <c r="F25" i="14"/>
  <c r="N25" i="14"/>
  <c r="G25" i="14"/>
  <c r="I85" i="16"/>
  <c r="N85" i="16"/>
  <c r="F85" i="16"/>
  <c r="I109" i="16"/>
  <c r="N109" i="16"/>
  <c r="F109" i="16"/>
  <c r="N93" i="16"/>
  <c r="F93" i="16"/>
  <c r="H93" i="16"/>
  <c r="I27" i="14"/>
  <c r="N27" i="14"/>
  <c r="F27" i="14"/>
  <c r="L71" i="14"/>
  <c r="L72" i="14"/>
  <c r="F81" i="14"/>
  <c r="H81" i="14"/>
  <c r="N81" i="14"/>
  <c r="G83" i="14"/>
  <c r="N83" i="14"/>
  <c r="F83" i="14"/>
  <c r="N121" i="14"/>
  <c r="J121" i="14"/>
  <c r="F121" i="14"/>
  <c r="N123" i="14"/>
  <c r="F123" i="14"/>
  <c r="H123" i="14"/>
  <c r="K103" i="14"/>
  <c r="I106" i="14"/>
  <c r="F106" i="14"/>
  <c r="N106" i="14"/>
  <c r="F67" i="14"/>
  <c r="I67" i="14"/>
  <c r="N67" i="14"/>
  <c r="K112" i="14"/>
  <c r="I116" i="14"/>
  <c r="N116" i="14"/>
  <c r="F116" i="14"/>
  <c r="N28" i="15"/>
  <c r="J28" i="15"/>
  <c r="F28" i="15"/>
  <c r="K31" i="14"/>
  <c r="I35" i="14"/>
  <c r="N35" i="14"/>
  <c r="F35" i="14"/>
  <c r="F31" i="14" s="1"/>
  <c r="K32" i="14"/>
  <c r="N36" i="14"/>
  <c r="J36" i="14"/>
  <c r="F36" i="14"/>
  <c r="K88" i="14"/>
  <c r="F91" i="14"/>
  <c r="I91" i="14"/>
  <c r="N91" i="14"/>
  <c r="I97" i="14"/>
  <c r="F97" i="14"/>
  <c r="N97" i="14"/>
  <c r="G65" i="16"/>
  <c r="N65" i="16"/>
  <c r="F65" i="16"/>
  <c r="N34" i="15"/>
  <c r="K30" i="15"/>
  <c r="K18" i="15" s="1"/>
  <c r="H34" i="15"/>
  <c r="F34" i="15"/>
  <c r="F21" i="15"/>
  <c r="L17" i="15"/>
  <c r="L13" i="15" s="1"/>
  <c r="L183" i="15" s="1"/>
  <c r="N120" i="14"/>
  <c r="I120" i="14"/>
  <c r="F120" i="14"/>
  <c r="N119" i="14"/>
  <c r="H119" i="14"/>
  <c r="F119" i="14"/>
  <c r="G95" i="14"/>
  <c r="N95" i="14"/>
  <c r="F95" i="14"/>
  <c r="N114" i="16"/>
  <c r="K110" i="16"/>
  <c r="F110" i="16" s="1"/>
  <c r="G114" i="16"/>
  <c r="F114" i="16"/>
  <c r="G21" i="15"/>
  <c r="N21" i="15"/>
  <c r="K17" i="15"/>
  <c r="L102" i="16"/>
  <c r="N80" i="16"/>
  <c r="G80" i="16"/>
  <c r="F80" i="16"/>
  <c r="L41" i="16"/>
  <c r="L17" i="16" s="1"/>
  <c r="G77" i="14"/>
  <c r="N77" i="14"/>
  <c r="F77" i="14"/>
  <c r="H78" i="14"/>
  <c r="F78" i="14"/>
  <c r="N78" i="14"/>
  <c r="K101" i="14"/>
  <c r="N104" i="14"/>
  <c r="F104" i="14"/>
  <c r="G104" i="14"/>
  <c r="N38" i="14"/>
  <c r="H38" i="14"/>
  <c r="F38" i="14"/>
  <c r="K29" i="14"/>
  <c r="G33" i="14"/>
  <c r="N33" i="14"/>
  <c r="F33" i="14"/>
  <c r="F29" i="14" s="1"/>
  <c r="N26" i="15"/>
  <c r="H26" i="15"/>
  <c r="F26" i="15"/>
  <c r="H96" i="14"/>
  <c r="N96" i="14"/>
  <c r="F96" i="14"/>
  <c r="I124" i="14"/>
  <c r="F124" i="14"/>
  <c r="N124" i="14"/>
  <c r="K102" i="14"/>
  <c r="H105" i="14"/>
  <c r="N105" i="14"/>
  <c r="F105" i="14"/>
  <c r="N99" i="14"/>
  <c r="F99" i="14"/>
  <c r="H99" i="14"/>
  <c r="L71" i="16"/>
  <c r="L72" i="16"/>
  <c r="F81" i="16"/>
  <c r="N81" i="16"/>
  <c r="H81" i="16"/>
  <c r="G83" i="16"/>
  <c r="F83" i="16"/>
  <c r="N83" i="16"/>
  <c r="J121" i="16"/>
  <c r="N121" i="16"/>
  <c r="F121" i="16"/>
  <c r="L20" i="15"/>
  <c r="L16" i="15" s="1"/>
  <c r="L186" i="15" s="1"/>
  <c r="F123" i="16"/>
  <c r="H123" i="16"/>
  <c r="N123" i="16"/>
  <c r="K103" i="16"/>
  <c r="N106" i="16"/>
  <c r="I106" i="16"/>
  <c r="F106" i="16"/>
  <c r="N67" i="16"/>
  <c r="F67" i="16"/>
  <c r="I67" i="16"/>
  <c r="K64" i="16"/>
  <c r="N116" i="16"/>
  <c r="K112" i="16"/>
  <c r="I116" i="16"/>
  <c r="F28" i="14"/>
  <c r="J28" i="14"/>
  <c r="N28" i="14"/>
  <c r="N35" i="15"/>
  <c r="K31" i="15"/>
  <c r="I35" i="15"/>
  <c r="N36" i="15"/>
  <c r="K32" i="15"/>
  <c r="K20" i="15" s="1"/>
  <c r="J36" i="15"/>
  <c r="F36" i="15"/>
  <c r="I91" i="16"/>
  <c r="K88" i="16"/>
  <c r="F91" i="16"/>
  <c r="N91" i="16"/>
  <c r="N97" i="16"/>
  <c r="F97" i="16"/>
  <c r="I97" i="16"/>
  <c r="K73" i="14"/>
  <c r="I76" i="14"/>
  <c r="N76" i="14"/>
  <c r="F76" i="14"/>
  <c r="G107" i="14"/>
  <c r="F107" i="14"/>
  <c r="N107" i="14"/>
  <c r="N40" i="14"/>
  <c r="F40" i="14"/>
  <c r="J40" i="14"/>
  <c r="F159" i="14"/>
  <c r="N159" i="14"/>
  <c r="J159" i="14"/>
  <c r="F27" i="15"/>
  <c r="N120" i="16"/>
  <c r="I120" i="16"/>
  <c r="H119" i="16"/>
  <c r="N119" i="16"/>
  <c r="F119" i="16"/>
  <c r="L88" i="16"/>
  <c r="G95" i="16"/>
  <c r="N95" i="16"/>
  <c r="F95" i="16"/>
  <c r="L31" i="14"/>
  <c r="L19" i="14" s="1"/>
  <c r="L15" i="14" s="1"/>
  <c r="L185" i="14" s="1"/>
  <c r="L111" i="14"/>
  <c r="L54" i="14" s="1"/>
  <c r="F22" i="14"/>
  <c r="N22" i="14"/>
  <c r="H22" i="14"/>
  <c r="F25" i="15"/>
  <c r="K72" i="14"/>
  <c r="H75" i="14"/>
  <c r="N75" i="14"/>
  <c r="F75" i="14"/>
  <c r="I70" i="16"/>
  <c r="N70" i="16"/>
  <c r="F70" i="16"/>
  <c r="K62" i="16"/>
  <c r="F68" i="16"/>
  <c r="G68" i="16"/>
  <c r="N68" i="16"/>
  <c r="L55" i="14"/>
  <c r="F61" i="15"/>
  <c r="K59" i="14"/>
  <c r="K59" i="15"/>
  <c r="I55" i="15"/>
  <c r="F55" i="15"/>
  <c r="N55" i="15"/>
  <c r="N60" i="15"/>
  <c r="F60" i="15"/>
  <c r="H60" i="15"/>
  <c r="K54" i="15"/>
  <c r="H60" i="14"/>
  <c r="N60" i="14"/>
  <c r="F60" i="14"/>
  <c r="N131" i="14"/>
  <c r="F131" i="14"/>
  <c r="H131" i="14"/>
  <c r="N130" i="16"/>
  <c r="G130" i="16"/>
  <c r="J133" i="16"/>
  <c r="F133" i="16"/>
  <c r="N133" i="16"/>
  <c r="G130" i="14"/>
  <c r="N130" i="14"/>
  <c r="F130" i="14"/>
  <c r="N133" i="14"/>
  <c r="J133" i="14"/>
  <c r="F133" i="14"/>
  <c r="L126" i="14"/>
  <c r="F130" i="16"/>
  <c r="N131" i="16"/>
  <c r="H131" i="16"/>
  <c r="F131" i="16"/>
  <c r="G134" i="14"/>
  <c r="N134" i="14"/>
  <c r="F134" i="14"/>
  <c r="N137" i="14"/>
  <c r="J137" i="14"/>
  <c r="F137" i="14"/>
  <c r="G134" i="16"/>
  <c r="N134" i="16"/>
  <c r="F134" i="16"/>
  <c r="I136" i="16"/>
  <c r="N136" i="16"/>
  <c r="F136" i="16"/>
  <c r="N136" i="14"/>
  <c r="I136" i="14"/>
  <c r="F136" i="14"/>
  <c r="N135" i="16"/>
  <c r="F135" i="16"/>
  <c r="H135" i="16"/>
  <c r="J137" i="16"/>
  <c r="N137" i="16"/>
  <c r="F137" i="16"/>
  <c r="N135" i="14"/>
  <c r="H135" i="14"/>
  <c r="F135" i="14"/>
  <c r="K127" i="14"/>
  <c r="N139" i="14"/>
  <c r="F139" i="14"/>
  <c r="H139" i="14"/>
  <c r="K129" i="14"/>
  <c r="J141" i="14"/>
  <c r="F141" i="14"/>
  <c r="N141" i="14"/>
  <c r="G138" i="16"/>
  <c r="N138" i="16"/>
  <c r="K126" i="16"/>
  <c r="K128" i="16"/>
  <c r="I140" i="16"/>
  <c r="N140" i="16"/>
  <c r="K126" i="14"/>
  <c r="G138" i="14"/>
  <c r="N138" i="14"/>
  <c r="F138" i="14"/>
  <c r="K128" i="14"/>
  <c r="N140" i="14"/>
  <c r="I140" i="14"/>
  <c r="F140" i="14"/>
  <c r="F138" i="16"/>
  <c r="L126" i="16"/>
  <c r="K127" i="16"/>
  <c r="H139" i="16"/>
  <c r="N139" i="16"/>
  <c r="F139" i="16"/>
  <c r="F140" i="16"/>
  <c r="L128" i="16"/>
  <c r="J141" i="16"/>
  <c r="K129" i="16"/>
  <c r="F141" i="16"/>
  <c r="N141" i="16"/>
  <c r="G142" i="14"/>
  <c r="F142" i="14"/>
  <c r="N142" i="14"/>
  <c r="J145" i="16"/>
  <c r="F145" i="16"/>
  <c r="N145" i="16"/>
  <c r="F143" i="16"/>
  <c r="H143" i="16"/>
  <c r="N143" i="16"/>
  <c r="F145" i="14"/>
  <c r="J145" i="14"/>
  <c r="N145" i="14"/>
  <c r="N143" i="14"/>
  <c r="H143" i="14"/>
  <c r="F143" i="14"/>
  <c r="L16" i="16"/>
  <c r="L186" i="16" s="1"/>
  <c r="N142" i="16"/>
  <c r="F142" i="16"/>
  <c r="G142" i="16"/>
  <c r="I148" i="16"/>
  <c r="N148" i="16"/>
  <c r="G146" i="16"/>
  <c r="N146" i="16"/>
  <c r="N148" i="14"/>
  <c r="I148" i="14"/>
  <c r="F148" i="14"/>
  <c r="N147" i="16"/>
  <c r="F147" i="16"/>
  <c r="H147" i="16"/>
  <c r="G146" i="14"/>
  <c r="N146" i="14"/>
  <c r="F146" i="14"/>
  <c r="F148" i="16"/>
  <c r="N147" i="14"/>
  <c r="H147" i="14"/>
  <c r="F147" i="14"/>
  <c r="F146" i="16"/>
  <c r="J52" i="16"/>
  <c r="F52" i="16"/>
  <c r="N52" i="16"/>
  <c r="G49" i="16"/>
  <c r="F49" i="16"/>
  <c r="N49" i="16"/>
  <c r="L41" i="14"/>
  <c r="L17" i="14" s="1"/>
  <c r="N51" i="14"/>
  <c r="F51" i="14"/>
  <c r="I51" i="14"/>
  <c r="H50" i="14"/>
  <c r="N50" i="14"/>
  <c r="F50" i="14"/>
  <c r="N52" i="14"/>
  <c r="F52" i="14"/>
  <c r="J52" i="14"/>
  <c r="I51" i="16"/>
  <c r="N51" i="16"/>
  <c r="H50" i="16"/>
  <c r="F50" i="16"/>
  <c r="N50" i="16"/>
  <c r="N49" i="14"/>
  <c r="F49" i="14"/>
  <c r="G49" i="14"/>
  <c r="J48" i="16"/>
  <c r="K44" i="16"/>
  <c r="F48" i="16"/>
  <c r="N48" i="16"/>
  <c r="H46" i="16"/>
  <c r="K42" i="16"/>
  <c r="N46" i="16"/>
  <c r="F46" i="16"/>
  <c r="N45" i="16"/>
  <c r="G45" i="16"/>
  <c r="F45" i="16"/>
  <c r="K41" i="16"/>
  <c r="N47" i="16"/>
  <c r="K43" i="16"/>
  <c r="I47" i="16"/>
  <c r="F47" i="16"/>
  <c r="F43" i="16" s="1"/>
  <c r="L43" i="16"/>
  <c r="L19" i="16" s="1"/>
  <c r="K43" i="14"/>
  <c r="N47" i="14"/>
  <c r="I47" i="14"/>
  <c r="F47" i="14"/>
  <c r="K44" i="14"/>
  <c r="N48" i="14"/>
  <c r="J48" i="14"/>
  <c r="F48" i="14"/>
  <c r="K42" i="14"/>
  <c r="H46" i="14"/>
  <c r="N46" i="14"/>
  <c r="F46" i="14"/>
  <c r="F42" i="14" s="1"/>
  <c r="K41" i="14"/>
  <c r="G45" i="14"/>
  <c r="N45" i="14"/>
  <c r="F45" i="14"/>
  <c r="J165" i="16"/>
  <c r="F165" i="16"/>
  <c r="N165" i="16"/>
  <c r="J165" i="14"/>
  <c r="F165" i="14"/>
  <c r="N165" i="14"/>
  <c r="J166" i="16"/>
  <c r="N166" i="16"/>
  <c r="F166" i="16"/>
  <c r="N166" i="14"/>
  <c r="J166" i="14"/>
  <c r="F166" i="14"/>
  <c r="F167" i="16"/>
  <c r="J167" i="16"/>
  <c r="K164" i="16"/>
  <c r="K157" i="16" s="1"/>
  <c r="K153" i="16" s="1"/>
  <c r="N167" i="16"/>
  <c r="K164" i="14"/>
  <c r="K157" i="14" s="1"/>
  <c r="N167" i="14"/>
  <c r="J167" i="14"/>
  <c r="F167" i="14"/>
  <c r="J168" i="16"/>
  <c r="N168" i="16"/>
  <c r="F168" i="16"/>
  <c r="N168" i="14"/>
  <c r="J168" i="14"/>
  <c r="F168" i="14"/>
  <c r="J169" i="14"/>
  <c r="F169" i="14"/>
  <c r="N169" i="14"/>
  <c r="J169" i="16"/>
  <c r="F169" i="16"/>
  <c r="N169" i="16"/>
  <c r="J170" i="16"/>
  <c r="F170" i="16"/>
  <c r="N170" i="16"/>
  <c r="K175" i="16"/>
  <c r="N179" i="16"/>
  <c r="G179" i="16"/>
  <c r="G175" i="16" s="1"/>
  <c r="F179" i="16"/>
  <c r="K175" i="14"/>
  <c r="N179" i="14"/>
  <c r="G179" i="14"/>
  <c r="G175" i="14" s="1"/>
  <c r="F179" i="14"/>
  <c r="J182" i="16"/>
  <c r="J178" i="16" s="1"/>
  <c r="N182" i="16"/>
  <c r="F182" i="16"/>
  <c r="K178" i="16"/>
  <c r="I181" i="16"/>
  <c r="I177" i="16" s="1"/>
  <c r="K177" i="16"/>
  <c r="N181" i="16"/>
  <c r="F181" i="16"/>
  <c r="K176" i="16"/>
  <c r="N180" i="16"/>
  <c r="H180" i="16"/>
  <c r="H176" i="16" s="1"/>
  <c r="F180" i="16"/>
  <c r="K176" i="14"/>
  <c r="N180" i="14"/>
  <c r="H180" i="14"/>
  <c r="H176" i="14" s="1"/>
  <c r="F180" i="14"/>
  <c r="K178" i="14"/>
  <c r="N182" i="14"/>
  <c r="J182" i="14"/>
  <c r="J178" i="14" s="1"/>
  <c r="F182" i="14"/>
  <c r="K177" i="14"/>
  <c r="I181" i="14"/>
  <c r="I177" i="14" s="1"/>
  <c r="F181" i="14"/>
  <c r="N181" i="14"/>
  <c r="J58" i="14"/>
  <c r="N58" i="14"/>
  <c r="F58" i="14"/>
  <c r="K57" i="15"/>
  <c r="K57" i="14"/>
  <c r="J58" i="15"/>
  <c r="N58" i="15"/>
  <c r="F58" i="15"/>
  <c r="K56" i="15"/>
  <c r="F64" i="14"/>
  <c r="N64" i="14"/>
  <c r="I64" i="14"/>
  <c r="N63" i="14"/>
  <c r="F62" i="14"/>
  <c r="G62" i="14"/>
  <c r="N62" i="14"/>
  <c r="I58" i="13"/>
  <c r="L58" i="13" s="1"/>
  <c r="L22" i="13"/>
  <c r="L57" i="13"/>
  <c r="L59" i="13"/>
  <c r="L21" i="13"/>
  <c r="F41" i="14" l="1"/>
  <c r="F44" i="14"/>
  <c r="F32" i="15"/>
  <c r="F43" i="14"/>
  <c r="L53" i="14"/>
  <c r="F32" i="14"/>
  <c r="F44" i="16"/>
  <c r="N20" i="15"/>
  <c r="J20" i="15"/>
  <c r="F20" i="15"/>
  <c r="L187" i="15"/>
  <c r="H18" i="15"/>
  <c r="N18" i="15"/>
  <c r="F18" i="15"/>
  <c r="F88" i="16"/>
  <c r="I88" i="16"/>
  <c r="N88" i="16"/>
  <c r="F113" i="14"/>
  <c r="N113" i="14"/>
  <c r="J113" i="14"/>
  <c r="N101" i="16"/>
  <c r="F101" i="16"/>
  <c r="G101" i="16"/>
  <c r="G110" i="14"/>
  <c r="F110" i="14"/>
  <c r="N110" i="14"/>
  <c r="G86" i="16"/>
  <c r="N86" i="16"/>
  <c r="F86" i="16"/>
  <c r="J158" i="15"/>
  <c r="N158" i="15"/>
  <c r="F158" i="15"/>
  <c r="K157" i="15"/>
  <c r="F63" i="14"/>
  <c r="H72" i="14"/>
  <c r="N72" i="14"/>
  <c r="F72" i="14"/>
  <c r="I112" i="16"/>
  <c r="N112" i="16"/>
  <c r="N29" i="14"/>
  <c r="G29" i="14"/>
  <c r="L14" i="14"/>
  <c r="L184" i="14" s="1"/>
  <c r="N103" i="14"/>
  <c r="F103" i="14"/>
  <c r="I103" i="14"/>
  <c r="F72" i="16"/>
  <c r="N72" i="16"/>
  <c r="H72" i="16"/>
  <c r="F112" i="16"/>
  <c r="H87" i="14"/>
  <c r="N87" i="14"/>
  <c r="F87" i="14"/>
  <c r="N101" i="14"/>
  <c r="F101" i="14"/>
  <c r="G101" i="14"/>
  <c r="N30" i="15"/>
  <c r="H30" i="15"/>
  <c r="F41" i="16"/>
  <c r="K54" i="14"/>
  <c r="G62" i="16"/>
  <c r="N62" i="16"/>
  <c r="F62" i="16"/>
  <c r="N73" i="14"/>
  <c r="F73" i="14"/>
  <c r="I73" i="14"/>
  <c r="F103" i="16"/>
  <c r="I103" i="16"/>
  <c r="N103" i="16"/>
  <c r="F30" i="15"/>
  <c r="F112" i="14"/>
  <c r="I112" i="14"/>
  <c r="N112" i="14"/>
  <c r="N71" i="16"/>
  <c r="F71" i="16"/>
  <c r="G71" i="16"/>
  <c r="L54" i="16"/>
  <c r="L14" i="16" s="1"/>
  <c r="L184" i="16" s="1"/>
  <c r="I73" i="16"/>
  <c r="N73" i="16"/>
  <c r="F73" i="16"/>
  <c r="F86" i="14"/>
  <c r="G86" i="14"/>
  <c r="N86" i="14"/>
  <c r="H102" i="16"/>
  <c r="N102" i="16"/>
  <c r="F102" i="16"/>
  <c r="J113" i="16"/>
  <c r="N113" i="16"/>
  <c r="F113" i="16"/>
  <c r="N30" i="14"/>
  <c r="H30" i="14"/>
  <c r="N71" i="14"/>
  <c r="F71" i="14"/>
  <c r="G71" i="14"/>
  <c r="N32" i="15"/>
  <c r="J32" i="15"/>
  <c r="N102" i="14"/>
  <c r="H102" i="14"/>
  <c r="F102" i="14"/>
  <c r="G110" i="16"/>
  <c r="N110" i="16"/>
  <c r="N31" i="15"/>
  <c r="I31" i="15"/>
  <c r="F64" i="16"/>
  <c r="I64" i="16"/>
  <c r="N64" i="16"/>
  <c r="G17" i="15"/>
  <c r="N17" i="15"/>
  <c r="F17" i="15"/>
  <c r="F88" i="14"/>
  <c r="I88" i="14"/>
  <c r="N88" i="14"/>
  <c r="N32" i="14"/>
  <c r="J32" i="14"/>
  <c r="N31" i="14"/>
  <c r="I31" i="14"/>
  <c r="G29" i="15"/>
  <c r="N29" i="15"/>
  <c r="N111" i="16"/>
  <c r="F111" i="16"/>
  <c r="H111" i="16"/>
  <c r="F30" i="14"/>
  <c r="N63" i="16"/>
  <c r="H63" i="16"/>
  <c r="F63" i="16"/>
  <c r="N87" i="16"/>
  <c r="H87" i="16"/>
  <c r="F87" i="16"/>
  <c r="K19" i="15"/>
  <c r="L186" i="14"/>
  <c r="F31" i="15"/>
  <c r="H111" i="14"/>
  <c r="N111" i="14"/>
  <c r="F111" i="14"/>
  <c r="J158" i="14"/>
  <c r="N158" i="14"/>
  <c r="N54" i="15"/>
  <c r="F54" i="15"/>
  <c r="K14" i="15"/>
  <c r="H54" i="15"/>
  <c r="G59" i="15"/>
  <c r="F59" i="15"/>
  <c r="N59" i="15"/>
  <c r="G59" i="14"/>
  <c r="N59" i="14"/>
  <c r="F59" i="14"/>
  <c r="K53" i="14"/>
  <c r="G53" i="14" s="1"/>
  <c r="I128" i="14"/>
  <c r="N128" i="14"/>
  <c r="F128" i="14"/>
  <c r="I128" i="16"/>
  <c r="N128" i="16"/>
  <c r="K55" i="16"/>
  <c r="F129" i="14"/>
  <c r="J129" i="14"/>
  <c r="N129" i="14"/>
  <c r="K55" i="14"/>
  <c r="I55" i="14" s="1"/>
  <c r="H127" i="16"/>
  <c r="N127" i="16"/>
  <c r="F127" i="16"/>
  <c r="K54" i="16"/>
  <c r="N126" i="16"/>
  <c r="G126" i="16"/>
  <c r="K53" i="16"/>
  <c r="J129" i="16"/>
  <c r="F129" i="16"/>
  <c r="N129" i="16"/>
  <c r="K56" i="16"/>
  <c r="F126" i="16"/>
  <c r="L53" i="16"/>
  <c r="L13" i="16" s="1"/>
  <c r="L183" i="16" s="1"/>
  <c r="F128" i="16"/>
  <c r="L55" i="16"/>
  <c r="L15" i="16" s="1"/>
  <c r="L185" i="16" s="1"/>
  <c r="G126" i="14"/>
  <c r="N126" i="14"/>
  <c r="F126" i="14"/>
  <c r="H127" i="14"/>
  <c r="N127" i="14"/>
  <c r="F127" i="14"/>
  <c r="K56" i="14"/>
  <c r="N56" i="14" s="1"/>
  <c r="L13" i="14"/>
  <c r="L183" i="14" s="1"/>
  <c r="F42" i="16"/>
  <c r="N41" i="14"/>
  <c r="G41" i="14"/>
  <c r="K17" i="14"/>
  <c r="N44" i="14"/>
  <c r="J44" i="14"/>
  <c r="K20" i="14"/>
  <c r="I43" i="16"/>
  <c r="N43" i="16"/>
  <c r="K19" i="16"/>
  <c r="N42" i="16"/>
  <c r="H42" i="16"/>
  <c r="K18" i="16"/>
  <c r="N44" i="16"/>
  <c r="J44" i="16"/>
  <c r="K20" i="16"/>
  <c r="N42" i="14"/>
  <c r="H42" i="14"/>
  <c r="K18" i="14"/>
  <c r="I43" i="14"/>
  <c r="N43" i="14"/>
  <c r="K19" i="14"/>
  <c r="G41" i="16"/>
  <c r="N41" i="16"/>
  <c r="K17" i="16"/>
  <c r="N164" i="16"/>
  <c r="F164" i="16"/>
  <c r="J164" i="16"/>
  <c r="F164" i="14"/>
  <c r="J164" i="14"/>
  <c r="N164" i="14"/>
  <c r="N157" i="16"/>
  <c r="J157" i="16"/>
  <c r="J153" i="16" s="1"/>
  <c r="F157" i="16"/>
  <c r="F157" i="14"/>
  <c r="J157" i="14"/>
  <c r="J153" i="14" s="1"/>
  <c r="N157" i="14"/>
  <c r="K153" i="14"/>
  <c r="F153" i="16"/>
  <c r="N153" i="16"/>
  <c r="N178" i="16"/>
  <c r="F178" i="16"/>
  <c r="F177" i="16"/>
  <c r="N177" i="16"/>
  <c r="N177" i="14"/>
  <c r="F177" i="14"/>
  <c r="N178" i="14"/>
  <c r="F178" i="14"/>
  <c r="N176" i="14"/>
  <c r="F176" i="14"/>
  <c r="N176" i="16"/>
  <c r="F176" i="16"/>
  <c r="N175" i="14"/>
  <c r="F175" i="14"/>
  <c r="F175" i="16"/>
  <c r="N175" i="16"/>
  <c r="F56" i="15"/>
  <c r="N56" i="15"/>
  <c r="J56" i="15"/>
  <c r="J16" i="15" s="1"/>
  <c r="J174" i="15" s="1"/>
  <c r="K16" i="15"/>
  <c r="F57" i="14"/>
  <c r="G57" i="14"/>
  <c r="N57" i="14"/>
  <c r="G57" i="15"/>
  <c r="N57" i="15"/>
  <c r="F57" i="15"/>
  <c r="K53" i="15"/>
  <c r="N54" i="14"/>
  <c r="F54" i="14"/>
  <c r="H54" i="14"/>
  <c r="K14" i="14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H14" i="15" l="1"/>
  <c r="H172" i="15" s="1"/>
  <c r="H172" i="14" s="1"/>
  <c r="F19" i="15"/>
  <c r="I19" i="15"/>
  <c r="I15" i="15" s="1"/>
  <c r="I173" i="15" s="1"/>
  <c r="N19" i="15"/>
  <c r="K15" i="15"/>
  <c r="J157" i="15"/>
  <c r="J153" i="15" s="1"/>
  <c r="K153" i="15"/>
  <c r="F157" i="15"/>
  <c r="N157" i="15"/>
  <c r="L187" i="14"/>
  <c r="N55" i="14"/>
  <c r="K13" i="14"/>
  <c r="F13" i="14" s="1"/>
  <c r="N53" i="14"/>
  <c r="F53" i="14"/>
  <c r="N14" i="15"/>
  <c r="F14" i="15"/>
  <c r="F56" i="14"/>
  <c r="L187" i="16"/>
  <c r="F55" i="14"/>
  <c r="K16" i="14"/>
  <c r="N16" i="14" s="1"/>
  <c r="J56" i="14"/>
  <c r="F54" i="16"/>
  <c r="H54" i="16"/>
  <c r="N54" i="16"/>
  <c r="F55" i="16"/>
  <c r="I55" i="16"/>
  <c r="N55" i="16"/>
  <c r="F56" i="16"/>
  <c r="J56" i="16"/>
  <c r="N56" i="16"/>
  <c r="F53" i="16"/>
  <c r="G53" i="16"/>
  <c r="N53" i="16"/>
  <c r="I19" i="14"/>
  <c r="I15" i="14" s="1"/>
  <c r="N19" i="14"/>
  <c r="F19" i="14"/>
  <c r="N17" i="16"/>
  <c r="K13" i="16"/>
  <c r="G17" i="16"/>
  <c r="F17" i="16"/>
  <c r="N18" i="16"/>
  <c r="K14" i="16"/>
  <c r="H18" i="16"/>
  <c r="F18" i="16"/>
  <c r="J20" i="16"/>
  <c r="J16" i="16" s="1"/>
  <c r="K174" i="16" s="1"/>
  <c r="F20" i="16"/>
  <c r="N20" i="16"/>
  <c r="K16" i="16"/>
  <c r="F17" i="14"/>
  <c r="G17" i="14"/>
  <c r="G13" i="14" s="1"/>
  <c r="N17" i="14"/>
  <c r="F19" i="16"/>
  <c r="I19" i="16"/>
  <c r="K15" i="16"/>
  <c r="N19" i="16"/>
  <c r="K15" i="14"/>
  <c r="H18" i="14"/>
  <c r="H14" i="14" s="1"/>
  <c r="F18" i="14"/>
  <c r="N18" i="14"/>
  <c r="J20" i="14"/>
  <c r="J16" i="14" s="1"/>
  <c r="N20" i="14"/>
  <c r="F20" i="14"/>
  <c r="F153" i="14"/>
  <c r="N153" i="14"/>
  <c r="K13" i="15"/>
  <c r="G53" i="15"/>
  <c r="G13" i="15" s="1"/>
  <c r="G171" i="15" s="1"/>
  <c r="F53" i="15"/>
  <c r="N53" i="15"/>
  <c r="K174" i="15"/>
  <c r="J174" i="14"/>
  <c r="K174" i="14" s="1"/>
  <c r="N16" i="15"/>
  <c r="F16" i="15"/>
  <c r="N14" i="14"/>
  <c r="F14" i="14"/>
  <c r="I15" i="16" l="1"/>
  <c r="K173" i="16" s="1"/>
  <c r="K185" i="16" s="1"/>
  <c r="H14" i="16"/>
  <c r="K172" i="16" s="1"/>
  <c r="N172" i="16" s="1"/>
  <c r="K172" i="15"/>
  <c r="F172" i="15" s="1"/>
  <c r="N15" i="15"/>
  <c r="F15" i="15"/>
  <c r="F153" i="15"/>
  <c r="N153" i="15"/>
  <c r="I173" i="14"/>
  <c r="K173" i="14" s="1"/>
  <c r="K173" i="15"/>
  <c r="N174" i="16"/>
  <c r="F174" i="16"/>
  <c r="N13" i="14"/>
  <c r="K184" i="15"/>
  <c r="K172" i="14"/>
  <c r="F16" i="14"/>
  <c r="G13" i="16"/>
  <c r="K171" i="16" s="1"/>
  <c r="K183" i="16" s="1"/>
  <c r="N15" i="14"/>
  <c r="F15" i="14"/>
  <c r="N15" i="16"/>
  <c r="F15" i="16"/>
  <c r="F16" i="16"/>
  <c r="N16" i="16"/>
  <c r="K186" i="16"/>
  <c r="N14" i="16"/>
  <c r="F14" i="16"/>
  <c r="F13" i="16"/>
  <c r="N13" i="16"/>
  <c r="F174" i="14"/>
  <c r="N174" i="14"/>
  <c r="K186" i="14"/>
  <c r="F13" i="15"/>
  <c r="N13" i="15"/>
  <c r="K171" i="15"/>
  <c r="K183" i="15" s="1"/>
  <c r="G171" i="14"/>
  <c r="K171" i="14" s="1"/>
  <c r="F174" i="15"/>
  <c r="N174" i="15"/>
  <c r="K186" i="15"/>
  <c r="N173" i="14" l="1"/>
  <c r="F173" i="14"/>
  <c r="K184" i="16"/>
  <c r="F172" i="16"/>
  <c r="N173" i="16"/>
  <c r="F173" i="16"/>
  <c r="N172" i="15"/>
  <c r="K185" i="14"/>
  <c r="F185" i="14" s="1"/>
  <c r="N173" i="15"/>
  <c r="F173" i="15"/>
  <c r="K185" i="15"/>
  <c r="N171" i="16"/>
  <c r="F171" i="16"/>
  <c r="F184" i="15"/>
  <c r="H184" i="15"/>
  <c r="N184" i="15"/>
  <c r="K184" i="14"/>
  <c r="N172" i="14"/>
  <c r="F172" i="14"/>
  <c r="G183" i="16"/>
  <c r="F183" i="16"/>
  <c r="N183" i="16"/>
  <c r="K187" i="16"/>
  <c r="I185" i="16"/>
  <c r="F185" i="16"/>
  <c r="N185" i="16"/>
  <c r="H184" i="16"/>
  <c r="N184" i="16"/>
  <c r="F184" i="16"/>
  <c r="J186" i="16"/>
  <c r="F186" i="16"/>
  <c r="N186" i="16"/>
  <c r="J186" i="15"/>
  <c r="N186" i="15"/>
  <c r="F186" i="15"/>
  <c r="F171" i="15"/>
  <c r="N171" i="15"/>
  <c r="F186" i="14"/>
  <c r="N186" i="14"/>
  <c r="J186" i="14"/>
  <c r="K183" i="14"/>
  <c r="N171" i="14"/>
  <c r="F171" i="14"/>
  <c r="F183" i="15"/>
  <c r="G183" i="15"/>
  <c r="N183" i="15"/>
  <c r="K187" i="15"/>
  <c r="I185" i="14" l="1"/>
  <c r="N185" i="14"/>
  <c r="I185" i="15"/>
  <c r="F185" i="15"/>
  <c r="N185" i="15"/>
  <c r="N187" i="15" s="1"/>
  <c r="N184" i="14"/>
  <c r="F184" i="14"/>
  <c r="H184" i="14"/>
  <c r="E4" i="16"/>
  <c r="F187" i="16"/>
  <c r="E5" i="16" s="1"/>
  <c r="N187" i="16"/>
  <c r="F187" i="15"/>
  <c r="E5" i="15" s="1"/>
  <c r="E4" i="15"/>
  <c r="G183" i="14"/>
  <c r="K187" i="14"/>
  <c r="F183" i="14"/>
  <c r="N183" i="14"/>
  <c r="N187" i="14" l="1"/>
  <c r="E4" i="14"/>
  <c r="F187" i="14"/>
  <c r="E5" i="14" s="1"/>
</calcChain>
</file>

<file path=xl/comments1.xml><?xml version="1.0" encoding="utf-8"?>
<comments xmlns="http://schemas.openxmlformats.org/spreadsheetml/2006/main">
  <authors>
    <author>22404</author>
    <author>26929</author>
  </authors>
  <commentList>
    <comment ref="E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総事業費_所要額が表示されます</t>
        </r>
      </text>
    </comment>
    <comment ref="L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6" authorId="1" shapeId="0">
      <text>
        <r>
          <rPr>
            <b/>
            <sz val="8"/>
            <color indexed="81"/>
            <rFont val="ＭＳ Ｐゴシック"/>
            <family val="3"/>
            <charset val="128"/>
          </rPr>
          <t>適用比率をリストから選択してください</t>
        </r>
      </text>
    </comment>
  </commentList>
</comments>
</file>

<file path=xl/comments2.xml><?xml version="1.0" encoding="utf-8"?>
<comments xmlns="http://schemas.openxmlformats.org/spreadsheetml/2006/main">
  <authors>
    <author>22404</author>
  </authors>
  <commentList>
    <comment ref="E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総事業費_所要額が表示されます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L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22404</author>
  </authors>
  <commentList>
    <comment ref="E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</text>
    </comment>
    <comment ref="E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総事業費_所要額が表示されます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L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22910</author>
  </authors>
  <commentList>
    <comment ref="O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単価・数量を入力すると自動計算されます。</t>
        </r>
      </text>
    </comment>
    <comment ref="P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所要額－自己資金
で自動計算されます</t>
        </r>
      </text>
    </comment>
    <comment ref="Q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自己資金額を入力してください。無い場合は０</t>
        </r>
      </text>
    </comment>
    <comment ref="T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3者見積もりの要否を参考表示します。印刷されません。</t>
        </r>
      </text>
    </comment>
  </commentList>
</comments>
</file>

<file path=xl/sharedStrings.xml><?xml version="1.0" encoding="utf-8"?>
<sst xmlns="http://schemas.openxmlformats.org/spreadsheetml/2006/main" count="2560" uniqueCount="539">
  <si>
    <t>（様式１－a）</t>
    <rPh sb="1" eb="3">
      <t>ヨウシキ</t>
    </rPh>
    <phoneticPr fontId="1"/>
  </si>
  <si>
    <t>（事業名）</t>
    <rPh sb="1" eb="3">
      <t>ジギョウ</t>
    </rPh>
    <rPh sb="3" eb="4">
      <t>メイ</t>
    </rPh>
    <phoneticPr fontId="1"/>
  </si>
  <si>
    <t>（申請総額）</t>
    <rPh sb="1" eb="3">
      <t>シンセイ</t>
    </rPh>
    <rPh sb="3" eb="5">
      <t>ソウガク</t>
    </rPh>
    <phoneticPr fontId="1"/>
  </si>
  <si>
    <t>日本円</t>
    <rPh sb="0" eb="3">
      <t>ニホンエン</t>
    </rPh>
    <phoneticPr fontId="2"/>
  </si>
  <si>
    <t>（ア）資機材購入費等</t>
    <rPh sb="3" eb="6">
      <t>シキザイ</t>
    </rPh>
    <rPh sb="6" eb="8">
      <t>コウニュウ</t>
    </rPh>
    <rPh sb="8" eb="9">
      <t>ヒ</t>
    </rPh>
    <rPh sb="9" eb="10">
      <t>トウ</t>
    </rPh>
    <phoneticPr fontId="2"/>
  </si>
  <si>
    <t>（ウ）専門家派遣費</t>
    <rPh sb="3" eb="6">
      <t>センモンカ</t>
    </rPh>
    <rPh sb="6" eb="9">
      <t>ハケンヒ</t>
    </rPh>
    <phoneticPr fontId="2"/>
  </si>
  <si>
    <t>（b）携帯電話使用料</t>
    <rPh sb="3" eb="5">
      <t>ケイタイ</t>
    </rPh>
    <rPh sb="5" eb="7">
      <t>デンワ</t>
    </rPh>
    <rPh sb="7" eb="10">
      <t>シヨウリョウ</t>
    </rPh>
    <phoneticPr fontId="2"/>
  </si>
  <si>
    <t>（c）郵便・輸送費</t>
    <rPh sb="3" eb="5">
      <t>ユウビン</t>
    </rPh>
    <rPh sb="6" eb="8">
      <t>ユソウ</t>
    </rPh>
    <rPh sb="8" eb="9">
      <t>ヒ</t>
    </rPh>
    <phoneticPr fontId="2"/>
  </si>
  <si>
    <t>（キ）事業資料作成費</t>
    <rPh sb="3" eb="5">
      <t>ジギョウ</t>
    </rPh>
    <rPh sb="5" eb="7">
      <t>シリョウ</t>
    </rPh>
    <rPh sb="7" eb="10">
      <t>サクセイヒ</t>
    </rPh>
    <phoneticPr fontId="2"/>
  </si>
  <si>
    <t>（a）資料作成費</t>
    <rPh sb="3" eb="5">
      <t>シリョウ</t>
    </rPh>
    <rPh sb="5" eb="8">
      <t>サクセイヒ</t>
    </rPh>
    <phoneticPr fontId="2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</si>
  <si>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2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</si>
  <si>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2"/>
  </si>
  <si>
    <t>（a）事務用品購入費</t>
    <rPh sb="3" eb="5">
      <t>ジム</t>
    </rPh>
    <rPh sb="5" eb="7">
      <t>ヨウヒン</t>
    </rPh>
    <rPh sb="7" eb="10">
      <t>コウニュウヒ</t>
    </rPh>
    <phoneticPr fontId="2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</si>
  <si>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2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</si>
  <si>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2"/>
  </si>
  <si>
    <t>（ケ）本部スタッフ派遣費</t>
    <rPh sb="3" eb="5">
      <t>ホンブ</t>
    </rPh>
    <rPh sb="9" eb="12">
      <t>ハケンヒ</t>
    </rPh>
    <phoneticPr fontId="2"/>
  </si>
  <si>
    <t>（a）旅費</t>
    <rPh sb="3" eb="5">
      <t>リョヒ</t>
    </rPh>
    <phoneticPr fontId="2"/>
  </si>
  <si>
    <t>（b）日当・宿泊費</t>
    <rPh sb="3" eb="5">
      <t>ニットウ</t>
    </rPh>
    <rPh sb="6" eb="9">
      <t>シュクハクヒ</t>
    </rPh>
    <phoneticPr fontId="2"/>
  </si>
  <si>
    <t>（c）その他渡航費</t>
    <rPh sb="5" eb="6">
      <t>タ</t>
    </rPh>
    <rPh sb="6" eb="9">
      <t>トコウヒ</t>
    </rPh>
    <phoneticPr fontId="2"/>
  </si>
  <si>
    <t>（エ）通信費</t>
    <rPh sb="3" eb="5">
      <t>ツウシン</t>
    </rPh>
    <rPh sb="5" eb="6">
      <t>ヒ</t>
    </rPh>
    <phoneticPr fontId="2"/>
  </si>
  <si>
    <t>（a）電話等使用料</t>
    <rPh sb="3" eb="5">
      <t>デンワ</t>
    </rPh>
    <rPh sb="5" eb="6">
      <t>トウ</t>
    </rPh>
    <rPh sb="6" eb="9">
      <t>シヨウリョウ</t>
    </rPh>
    <phoneticPr fontId="2"/>
  </si>
  <si>
    <t>（b）郵便・輸送費</t>
    <rPh sb="3" eb="5">
      <t>ユウビン</t>
    </rPh>
    <rPh sb="6" eb="9">
      <t>ユソウヒ</t>
    </rPh>
    <phoneticPr fontId="2"/>
  </si>
  <si>
    <t>（c）銀行手数料</t>
    <rPh sb="3" eb="5">
      <t>ギンコウ</t>
    </rPh>
    <rPh sb="5" eb="8">
      <t>テスウリョウ</t>
    </rPh>
    <phoneticPr fontId="2"/>
  </si>
  <si>
    <t>（オ）事業資料作成費</t>
    <rPh sb="3" eb="5">
      <t>ジギョウ</t>
    </rPh>
    <rPh sb="5" eb="7">
      <t>シリョウ</t>
    </rPh>
    <rPh sb="7" eb="10">
      <t>サクセイヒ</t>
    </rPh>
    <phoneticPr fontId="2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</si>
  <si>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2"/>
  </si>
  <si>
    <t>（２）その他安全対策費</t>
    <rPh sb="5" eb="6">
      <t>タ</t>
    </rPh>
    <rPh sb="6" eb="8">
      <t>アンゼン</t>
    </rPh>
    <rPh sb="8" eb="11">
      <t>タイサクヒ</t>
    </rPh>
    <phoneticPr fontId="2"/>
  </si>
  <si>
    <t>日本円</t>
    <rPh sb="0" eb="3">
      <t>ニホンエン</t>
    </rPh>
    <phoneticPr fontId="1"/>
  </si>
  <si>
    <t>1-b</t>
    <phoneticPr fontId="1"/>
  </si>
  <si>
    <t>日本・円</t>
    <phoneticPr fontId="14"/>
  </si>
  <si>
    <t>USD</t>
  </si>
  <si>
    <t>米ドル</t>
    <phoneticPr fontId="14"/>
  </si>
  <si>
    <t>EUR</t>
  </si>
  <si>
    <t>ユーロ</t>
    <phoneticPr fontId="14"/>
  </si>
  <si>
    <t>AED</t>
  </si>
  <si>
    <t>アラブ首長国連邦・ディルハム</t>
  </si>
  <si>
    <t>AFN</t>
  </si>
  <si>
    <t>アフガニスタン・アフガニー</t>
  </si>
  <si>
    <t>AMD</t>
  </si>
  <si>
    <t>アルメニア・ドラム</t>
  </si>
  <si>
    <t>AOA</t>
  </si>
  <si>
    <t>アンゴラ・クワンザ</t>
  </si>
  <si>
    <t>ARS</t>
  </si>
  <si>
    <t>アルゼンチン・ペソ</t>
  </si>
  <si>
    <t>AUD</t>
  </si>
  <si>
    <t>オーストラリア・ドル</t>
    <phoneticPr fontId="14"/>
  </si>
  <si>
    <t>AZN</t>
  </si>
  <si>
    <t>アゼルバイジャン・ニューマナト</t>
  </si>
  <si>
    <t>BAM</t>
  </si>
  <si>
    <t>ボスニア・マルク</t>
  </si>
  <si>
    <t>BDT</t>
  </si>
  <si>
    <t>バングラデシュ・タカ</t>
  </si>
  <si>
    <t>BGN</t>
  </si>
  <si>
    <t>ブルガリア・レフ</t>
  </si>
  <si>
    <t>BHD</t>
  </si>
  <si>
    <t>バーレーン・ディナール</t>
  </si>
  <si>
    <t>BIF</t>
  </si>
  <si>
    <t>ブルンジ・フラン</t>
  </si>
  <si>
    <t>BND</t>
  </si>
  <si>
    <t>ブルネイ・ドル</t>
  </si>
  <si>
    <t>BOB</t>
  </si>
  <si>
    <t>ボリビア・ボリビアーノ</t>
  </si>
  <si>
    <t>BRL</t>
  </si>
  <si>
    <t>ブラジル・レアル</t>
  </si>
  <si>
    <t>BTN</t>
  </si>
  <si>
    <t>ブータン・ニュルタム</t>
  </si>
  <si>
    <t>BWP</t>
  </si>
  <si>
    <t>ボツワナ・プラ</t>
  </si>
  <si>
    <t>BYR</t>
  </si>
  <si>
    <t>ベラルーシ・ルーブル</t>
  </si>
  <si>
    <t>BZD</t>
  </si>
  <si>
    <t>ベリーズ・ドル</t>
  </si>
  <si>
    <t>CAD</t>
  </si>
  <si>
    <t>カナダ・ドル</t>
    <phoneticPr fontId="14"/>
  </si>
  <si>
    <t>CDF</t>
  </si>
  <si>
    <t>コンゴ・フラン</t>
  </si>
  <si>
    <t>CHF</t>
  </si>
  <si>
    <t>スイス・フラン</t>
  </si>
  <si>
    <t>CLP</t>
  </si>
  <si>
    <t>チリ・ペソ</t>
  </si>
  <si>
    <t>CNY</t>
  </si>
  <si>
    <t>中国・人民元</t>
  </si>
  <si>
    <t>COP</t>
  </si>
  <si>
    <t>コロンビア・ペソ</t>
  </si>
  <si>
    <t>CRC</t>
  </si>
  <si>
    <t>コスタリカ・コロン</t>
  </si>
  <si>
    <t>CUP</t>
  </si>
  <si>
    <t>キューバ・ペソ</t>
  </si>
  <si>
    <t>CVE</t>
  </si>
  <si>
    <t>カーボヴェルデ・エスクード</t>
  </si>
  <si>
    <t>CZK</t>
  </si>
  <si>
    <t>チェコ・コルナ</t>
  </si>
  <si>
    <t>DJF</t>
  </si>
  <si>
    <t>ジブチ・フラン</t>
  </si>
  <si>
    <t>DKK</t>
  </si>
  <si>
    <t>デンマーク・クローネ</t>
  </si>
  <si>
    <t>DOP</t>
  </si>
  <si>
    <t>ドミニカ・ペソ</t>
  </si>
  <si>
    <t>DZD</t>
  </si>
  <si>
    <t>アルジェリア・ディナール</t>
  </si>
  <si>
    <t>EGP</t>
  </si>
  <si>
    <t>エジプト・ポンド</t>
  </si>
  <si>
    <t>ETB</t>
  </si>
  <si>
    <t>エチオピア・ブル</t>
  </si>
  <si>
    <t>FEC</t>
  </si>
  <si>
    <t>ミャンマー・FEC</t>
  </si>
  <si>
    <t>FJD</t>
  </si>
  <si>
    <t>フィジー・ドル</t>
  </si>
  <si>
    <t>GBP</t>
  </si>
  <si>
    <t>英・ポンド</t>
    <phoneticPr fontId="14"/>
  </si>
  <si>
    <t>GEL</t>
  </si>
  <si>
    <t>グルジア・ラリ</t>
  </si>
  <si>
    <t>GHS</t>
  </si>
  <si>
    <t>ガーナ・セディ</t>
  </si>
  <si>
    <t>GMD</t>
  </si>
  <si>
    <t>ガンビア・ダラシ</t>
  </si>
  <si>
    <t>GNF</t>
  </si>
  <si>
    <t>ギニア・フラン</t>
  </si>
  <si>
    <t>GTQ</t>
  </si>
  <si>
    <t>グァテマラ・ケツァル</t>
  </si>
  <si>
    <t>GYD</t>
  </si>
  <si>
    <t>ガイアナ・ドル</t>
  </si>
  <si>
    <t>HKD</t>
  </si>
  <si>
    <t>香港・ドル</t>
  </si>
  <si>
    <t>HNL</t>
  </si>
  <si>
    <t>ホンデュラス・レンビーラ</t>
  </si>
  <si>
    <t>HTG</t>
  </si>
  <si>
    <t>ハイチ・グルド</t>
  </si>
  <si>
    <t>HUF</t>
  </si>
  <si>
    <t>ハンガリー・フォリント</t>
  </si>
  <si>
    <t>IDR</t>
  </si>
  <si>
    <t>インドネシア・ルピア</t>
  </si>
  <si>
    <t>ILS</t>
  </si>
  <si>
    <t>イスラエル・シュケル</t>
  </si>
  <si>
    <t>INR</t>
  </si>
  <si>
    <t>インド・ルピー</t>
    <phoneticPr fontId="14"/>
  </si>
  <si>
    <t>IQD</t>
    <phoneticPr fontId="14"/>
  </si>
  <si>
    <t>イラク・ディナール</t>
    <phoneticPr fontId="14"/>
  </si>
  <si>
    <t>IRR</t>
  </si>
  <si>
    <t>イラン・リアル</t>
  </si>
  <si>
    <t>JMD</t>
  </si>
  <si>
    <t>ジャマイカ・ドル</t>
  </si>
  <si>
    <t>JOD</t>
  </si>
  <si>
    <t>ヨルダン・ディナール</t>
  </si>
  <si>
    <t>KES</t>
  </si>
  <si>
    <t>ケニア・シリング</t>
  </si>
  <si>
    <t>KGS</t>
  </si>
  <si>
    <t>キルギス・ソム</t>
  </si>
  <si>
    <t>KHR</t>
  </si>
  <si>
    <t>カンボジア・リエル</t>
  </si>
  <si>
    <t>KMF</t>
  </si>
  <si>
    <t>コモロ・フラン</t>
  </si>
  <si>
    <t>KRW</t>
  </si>
  <si>
    <t>韓国・ウォン</t>
  </si>
  <si>
    <t>KWD</t>
  </si>
  <si>
    <t>クウェート・ディナール</t>
  </si>
  <si>
    <t>KZT</t>
  </si>
  <si>
    <t>カザフスタン・テンゲ</t>
  </si>
  <si>
    <t>LAK</t>
  </si>
  <si>
    <t>ラオス・キップ</t>
  </si>
  <si>
    <t>LBP</t>
  </si>
  <si>
    <t>レバノン・ポンド</t>
  </si>
  <si>
    <t>LKR</t>
  </si>
  <si>
    <t>スリランカ・ルピー</t>
  </si>
  <si>
    <t>LRD</t>
  </si>
  <si>
    <t>リベリア・ドル</t>
  </si>
  <si>
    <t>LSL</t>
  </si>
  <si>
    <t>レソト・ロティ</t>
  </si>
  <si>
    <t>LTL</t>
  </si>
  <si>
    <t>リトアニア・リタス</t>
  </si>
  <si>
    <t>LVL</t>
  </si>
  <si>
    <t>ラトビア・ラッツ</t>
  </si>
  <si>
    <t>MAD</t>
  </si>
  <si>
    <t>モロッコ・ディルハム</t>
  </si>
  <si>
    <t>MDL</t>
  </si>
  <si>
    <t>モルドバ・レイ</t>
  </si>
  <si>
    <t>MGA</t>
  </si>
  <si>
    <t>マダガスカル・アリアリ</t>
  </si>
  <si>
    <t>MMK</t>
  </si>
  <si>
    <t>ミャンマー・チャット</t>
  </si>
  <si>
    <t>MNT</t>
  </si>
  <si>
    <t>モンゴル・トゥグリグ</t>
  </si>
  <si>
    <t>MRO</t>
  </si>
  <si>
    <t>モーリタニア・ウギア</t>
  </si>
  <si>
    <t>MVR</t>
  </si>
  <si>
    <t>モルディブ・ルフィア</t>
  </si>
  <si>
    <t>MWK</t>
  </si>
  <si>
    <t>マラウイ・クワチャ</t>
  </si>
  <si>
    <t>MXN</t>
  </si>
  <si>
    <t>メキシコ・ペソ</t>
  </si>
  <si>
    <t>MYR</t>
  </si>
  <si>
    <t>マレーシア・リンギット</t>
  </si>
  <si>
    <t>MZN</t>
  </si>
  <si>
    <t>モザンビーク・ニューメティカル</t>
  </si>
  <si>
    <t>NAD</t>
  </si>
  <si>
    <t>ナミビア・ドル</t>
  </si>
  <si>
    <t>Nakfa</t>
  </si>
  <si>
    <t>エリトリア・ナクファ</t>
  </si>
  <si>
    <t>NGN</t>
  </si>
  <si>
    <t>ナイジェリア・ナイラ</t>
  </si>
  <si>
    <t>NIO</t>
  </si>
  <si>
    <t>ニカラグァ・コルドバオロ</t>
  </si>
  <si>
    <t>NOK</t>
  </si>
  <si>
    <t>ノルウェー・クローネ</t>
  </si>
  <si>
    <t>NPR</t>
  </si>
  <si>
    <t>ネパール・ルピー</t>
  </si>
  <si>
    <t>NZD</t>
  </si>
  <si>
    <t>ニュージーランド・ドル</t>
  </si>
  <si>
    <t>PAB</t>
  </si>
  <si>
    <t>パナマ・バルボア</t>
  </si>
  <si>
    <t>PEN</t>
  </si>
  <si>
    <t>ペルー・ソル</t>
  </si>
  <si>
    <t>PGK</t>
  </si>
  <si>
    <t>パプアニューギニア・キナ</t>
  </si>
  <si>
    <t>PHP</t>
  </si>
  <si>
    <t>フィリピン・ペソ</t>
  </si>
  <si>
    <t>PKR</t>
  </si>
  <si>
    <t>パキスタン・ルピー</t>
  </si>
  <si>
    <t>PLN</t>
  </si>
  <si>
    <t>ポーランド・ズロチ</t>
  </si>
  <si>
    <t>PYG</t>
  </si>
  <si>
    <t>パラグアイ・グアラニ</t>
  </si>
  <si>
    <t>QAR</t>
  </si>
  <si>
    <t>カタール・リアル</t>
  </si>
  <si>
    <t>RON</t>
  </si>
  <si>
    <t>ルーマニア・レイ</t>
  </si>
  <si>
    <t>RSD</t>
  </si>
  <si>
    <t>セルビア・ディナール</t>
  </si>
  <si>
    <t>RWF</t>
  </si>
  <si>
    <t>ルワンダ・フラン</t>
  </si>
  <si>
    <t>SAR</t>
  </si>
  <si>
    <t>サウジアラビア・リアル</t>
    <phoneticPr fontId="14"/>
  </si>
  <si>
    <t>SBD</t>
  </si>
  <si>
    <t>ソロモン・ドル</t>
  </si>
  <si>
    <t>SDG</t>
  </si>
  <si>
    <t>スーダン・ポンド</t>
  </si>
  <si>
    <t>SEK</t>
  </si>
  <si>
    <t>スウェーデン・クローネ</t>
  </si>
  <si>
    <t>SGD</t>
  </si>
  <si>
    <t>シンガポール・ドル</t>
    <phoneticPr fontId="14"/>
  </si>
  <si>
    <t>SLL</t>
  </si>
  <si>
    <t>シエラレオネ・レオン</t>
  </si>
  <si>
    <t>STD</t>
  </si>
  <si>
    <t>サントメプリンシペ・ドブラ</t>
  </si>
  <si>
    <t>SYP</t>
  </si>
  <si>
    <t>シリア・ポンド</t>
  </si>
  <si>
    <t>SZL</t>
  </si>
  <si>
    <t>スワジランド・リランジェニ</t>
  </si>
  <si>
    <t>THB</t>
  </si>
  <si>
    <t>タイ・バーツ</t>
    <phoneticPr fontId="14"/>
  </si>
  <si>
    <t>TJS</t>
  </si>
  <si>
    <t>タジキスタン・ソモニ</t>
  </si>
  <si>
    <t>TND</t>
  </si>
  <si>
    <t>チュニジア・ディナール</t>
  </si>
  <si>
    <t>TOP</t>
  </si>
  <si>
    <t>トンガ・バアンガ</t>
  </si>
  <si>
    <t>TRY</t>
  </si>
  <si>
    <t>トルコ・リラ</t>
  </si>
  <si>
    <t>TWD</t>
  </si>
  <si>
    <t>台湾・新台湾ドル</t>
  </si>
  <si>
    <t>TZS</t>
  </si>
  <si>
    <t>タンザニア・シリング</t>
  </si>
  <si>
    <t>UAH</t>
  </si>
  <si>
    <t>ウクライナ・グリブナ</t>
  </si>
  <si>
    <t>UGX</t>
  </si>
  <si>
    <t>ウガンダ・シリング</t>
  </si>
  <si>
    <t>UYU</t>
  </si>
  <si>
    <t>ウルグアイ・ペソ</t>
  </si>
  <si>
    <t>UZS</t>
  </si>
  <si>
    <t>ウズベキスタン・ソム</t>
  </si>
  <si>
    <t>VEF</t>
  </si>
  <si>
    <t>ベネズエラ・ボリバルフエルテ</t>
  </si>
  <si>
    <t>VND</t>
  </si>
  <si>
    <t>ベトナム・ドン</t>
  </si>
  <si>
    <t>VUV</t>
  </si>
  <si>
    <t>バヌアツ・バツ</t>
  </si>
  <si>
    <t>WST</t>
  </si>
  <si>
    <t>サモア・タラ</t>
  </si>
  <si>
    <t>XAF</t>
  </si>
  <si>
    <t>セーファーフラン（BEAC）</t>
  </si>
  <si>
    <t>XOF</t>
  </si>
  <si>
    <t>セーファーフラン（BCEAO）</t>
  </si>
  <si>
    <t>YER</t>
  </si>
  <si>
    <t>イエメン・リアル</t>
  </si>
  <si>
    <t>ZAR</t>
  </si>
  <si>
    <t>南アフリカ・ランド</t>
    <phoneticPr fontId="14"/>
  </si>
  <si>
    <t>ザンビア・クワチャ</t>
  </si>
  <si>
    <t>No.</t>
  </si>
  <si>
    <t>項目</t>
  </si>
  <si>
    <t>通貨</t>
  </si>
  <si>
    <t>単価</t>
  </si>
  <si>
    <t>数量</t>
  </si>
  <si>
    <t>単位</t>
  </si>
  <si>
    <t>備考（根拠含む）</t>
  </si>
  <si>
    <t>三者見積No.</t>
    <phoneticPr fontId="11"/>
  </si>
  <si>
    <t>申請額</t>
    <rPh sb="0" eb="3">
      <t>シンセイガク</t>
    </rPh>
    <phoneticPr fontId="11"/>
  </si>
  <si>
    <t>自己資金</t>
    <rPh sb="0" eb="2">
      <t>ジコ</t>
    </rPh>
    <rPh sb="2" eb="4">
      <t>シキン</t>
    </rPh>
    <phoneticPr fontId="11"/>
  </si>
  <si>
    <t>所要額</t>
    <rPh sb="0" eb="2">
      <t>ショヨウ</t>
    </rPh>
    <rPh sb="2" eb="3">
      <t>ガク</t>
    </rPh>
    <phoneticPr fontId="11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</si>
  <si>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11"/>
  </si>
  <si>
    <t>1現地通貨①</t>
    <rPh sb="1" eb="3">
      <t>ゲンチ</t>
    </rPh>
    <rPh sb="3" eb="5">
      <t>ツウカ</t>
    </rPh>
    <phoneticPr fontId="1"/>
  </si>
  <si>
    <t>1現地通貨②</t>
    <rPh sb="1" eb="3">
      <t>ゲンチ</t>
    </rPh>
    <rPh sb="3" eb="5">
      <t>ツウカ</t>
    </rPh>
    <phoneticPr fontId="1"/>
  </si>
  <si>
    <t>（a）専門家派遣旅費等</t>
  </si>
  <si>
    <t>（b）謝金</t>
  </si>
  <si>
    <t>(a)研修員招聘旅費等</t>
  </si>
  <si>
    <t>(b)研修会開催費</t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</si>
  <si>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専門家（団体の職員等を専門家として申請する場合は、専門家部分の人件費）の人件費は含みません。</t>
    </r>
    <rPh sb="26" eb="28">
      <t>センモン</t>
    </rPh>
    <rPh sb="28" eb="29">
      <t>カ</t>
    </rPh>
    <rPh sb="29" eb="31">
      <t>ブブン</t>
    </rPh>
    <rPh sb="32" eb="35">
      <t>ジンケンヒ</t>
    </rPh>
    <phoneticPr fontId="1"/>
  </si>
  <si>
    <t>人件費詳細</t>
    <rPh sb="0" eb="3">
      <t>ジンケンヒ</t>
    </rPh>
    <rPh sb="3" eb="5">
      <t>ショウサイ</t>
    </rPh>
    <phoneticPr fontId="1"/>
  </si>
  <si>
    <t>項目</t>
    <rPh sb="0" eb="2">
      <t>コウモク</t>
    </rPh>
    <phoneticPr fontId="1"/>
  </si>
  <si>
    <t>通貨単位</t>
    <rPh sb="0" eb="2">
      <t>ツウカ</t>
    </rPh>
    <rPh sb="2" eb="4">
      <t>タンイ</t>
    </rPh>
    <phoneticPr fontId="1"/>
  </si>
  <si>
    <t>本部スタッフ（駐在）</t>
    <rPh sb="0" eb="2">
      <t>ホンブ</t>
    </rPh>
    <rPh sb="7" eb="9">
      <t>チュウザイ</t>
    </rPh>
    <phoneticPr fontId="1"/>
  </si>
  <si>
    <t>現地駐在員</t>
    <rPh sb="0" eb="2">
      <t>ゲンチ</t>
    </rPh>
    <rPh sb="2" eb="5">
      <t>チュウザイイン</t>
    </rPh>
    <phoneticPr fontId="1"/>
  </si>
  <si>
    <t>本部スタッフ（駐在）人件費申請額計</t>
    <rPh sb="0" eb="2">
      <t>ホンブ</t>
    </rPh>
    <rPh sb="7" eb="9">
      <t>チュウザイ</t>
    </rPh>
    <rPh sb="10" eb="13">
      <t>ジンケンヒ</t>
    </rPh>
    <rPh sb="13" eb="16">
      <t>シンセイガク</t>
    </rPh>
    <rPh sb="16" eb="17">
      <t>ケイ</t>
    </rPh>
    <phoneticPr fontId="1"/>
  </si>
  <si>
    <t>現地スタッフ</t>
    <rPh sb="0" eb="2">
      <t>ゲンチ</t>
    </rPh>
    <phoneticPr fontId="1"/>
  </si>
  <si>
    <t>現地事業責任者補佐</t>
    <rPh sb="0" eb="2">
      <t>ゲンチ</t>
    </rPh>
    <rPh sb="2" eb="4">
      <t>ジギョウ</t>
    </rPh>
    <rPh sb="4" eb="7">
      <t>セキニンシャ</t>
    </rPh>
    <rPh sb="7" eb="9">
      <t>ホサ</t>
    </rPh>
    <phoneticPr fontId="1"/>
  </si>
  <si>
    <t>警備員
（　　氏　　　　名　　）</t>
    <rPh sb="0" eb="2">
      <t>ケイビ</t>
    </rPh>
    <rPh sb="2" eb="3">
      <t>イン</t>
    </rPh>
    <phoneticPr fontId="1"/>
  </si>
  <si>
    <t>現地担当補佐</t>
    <rPh sb="0" eb="2">
      <t>ゲンチ</t>
    </rPh>
    <rPh sb="2" eb="4">
      <t>タントウ</t>
    </rPh>
    <rPh sb="4" eb="6">
      <t>ホサ</t>
    </rPh>
    <phoneticPr fontId="1"/>
  </si>
  <si>
    <t>現地会計担当補佐</t>
    <rPh sb="0" eb="1">
      <t>ゲン</t>
    </rPh>
    <rPh sb="1" eb="2">
      <t>チ</t>
    </rPh>
    <rPh sb="2" eb="4">
      <t>カイケイ</t>
    </rPh>
    <rPh sb="4" eb="6">
      <t>タントウ</t>
    </rPh>
    <rPh sb="6" eb="8">
      <t>ホサ</t>
    </rPh>
    <phoneticPr fontId="1"/>
  </si>
  <si>
    <t>経理担当
（　　氏　　　　名　　）</t>
    <rPh sb="0" eb="2">
      <t>ケイリ</t>
    </rPh>
    <rPh sb="2" eb="4">
      <t>タントウ</t>
    </rPh>
    <phoneticPr fontId="1"/>
  </si>
  <si>
    <t>現地スタッフ人件費申請額計</t>
    <rPh sb="0" eb="2">
      <t>ゲンチ</t>
    </rPh>
    <rPh sb="6" eb="9">
      <t>ジンケンヒ</t>
    </rPh>
    <rPh sb="9" eb="12">
      <t>シンセイガク</t>
    </rPh>
    <rPh sb="12" eb="13">
      <t>ケイ</t>
    </rPh>
    <phoneticPr fontId="1"/>
  </si>
  <si>
    <t>本部スタッフ（事業担当）</t>
    <rPh sb="0" eb="2">
      <t>ホンブ</t>
    </rPh>
    <rPh sb="7" eb="9">
      <t>ジギョウ</t>
    </rPh>
    <rPh sb="9" eb="11">
      <t>タントウ</t>
    </rPh>
    <phoneticPr fontId="1"/>
  </si>
  <si>
    <t>本部スタッフ（事業担当）人件費申請額計</t>
    <rPh sb="0" eb="2">
      <t>ホンブ</t>
    </rPh>
    <rPh sb="7" eb="9">
      <t>ジギョウ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</si>
  <si>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本部スタッフ（経理担当）</t>
    <rPh sb="0" eb="2">
      <t>ホンブ</t>
    </rPh>
    <rPh sb="7" eb="9">
      <t>ケイリ</t>
    </rPh>
    <rPh sb="9" eb="11">
      <t>タントウ</t>
    </rPh>
    <phoneticPr fontId="1"/>
  </si>
  <si>
    <t>本部スタッフ（経理担当）人件費申請額計</t>
    <rPh sb="0" eb="2">
      <t>ホンブ</t>
    </rPh>
    <rPh sb="7" eb="9">
      <t>ケイリ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</si>
  <si>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人件費申請額計</t>
    <rPh sb="0" eb="3">
      <t>ジンケンヒ</t>
    </rPh>
    <rPh sb="3" eb="6">
      <t>シンセイガク</t>
    </rPh>
    <rPh sb="6" eb="7">
      <t>ケイ</t>
    </rPh>
    <phoneticPr fontId="1"/>
  </si>
  <si>
    <t>（ウ）現地事務所借料等</t>
  </si>
  <si>
    <t>（a）現地事務所借料</t>
  </si>
  <si>
    <t>（b）現地事務所光熱費</t>
  </si>
  <si>
    <t>（エ）現地移動費</t>
  </si>
  <si>
    <t>（a）車両購入費・借料</t>
  </si>
  <si>
    <t>（b）車両維持費</t>
  </si>
  <si>
    <t>（c）現地出張費</t>
  </si>
  <si>
    <t>（オ）会議費</t>
  </si>
  <si>
    <t>（カ）通信費</t>
  </si>
  <si>
    <t>（a）固定回線使用料</t>
  </si>
  <si>
    <t>（d）銀行手数料</t>
  </si>
  <si>
    <t>の項目は変更しないでください。</t>
    <rPh sb="1" eb="3">
      <t>コウモク</t>
    </rPh>
    <rPh sb="4" eb="6">
      <t>ヘンコウ</t>
    </rPh>
    <phoneticPr fontId="1"/>
  </si>
  <si>
    <t>日本円</t>
  </si>
  <si>
    <t>セメント</t>
    <phoneticPr fontId="11"/>
  </si>
  <si>
    <t>砂</t>
    <rPh sb="0" eb="1">
      <t>スナ</t>
    </rPh>
    <phoneticPr fontId="11"/>
  </si>
  <si>
    <t>砂利</t>
    <rPh sb="0" eb="2">
      <t>ジャリ</t>
    </rPh>
    <phoneticPr fontId="11"/>
  </si>
  <si>
    <t>航空旅費</t>
  </si>
  <si>
    <t>人</t>
    <rPh sb="0" eb="1">
      <t>ニン</t>
    </rPh>
    <phoneticPr fontId="11"/>
  </si>
  <si>
    <t>回</t>
    <rPh sb="0" eb="1">
      <t>カイ</t>
    </rPh>
    <phoneticPr fontId="11"/>
  </si>
  <si>
    <t>日当</t>
    <phoneticPr fontId="11"/>
  </si>
  <si>
    <t>宿泊費</t>
    <phoneticPr fontId="11"/>
  </si>
  <si>
    <t>A氏</t>
    <rPh sb="1" eb="2">
      <t>シ</t>
    </rPh>
    <phoneticPr fontId="11"/>
  </si>
  <si>
    <t>B氏</t>
    <rPh sb="1" eb="2">
      <t>シ</t>
    </rPh>
    <phoneticPr fontId="11"/>
  </si>
  <si>
    <t>C氏</t>
    <rPh sb="1" eb="2">
      <t>シ</t>
    </rPh>
    <phoneticPr fontId="11"/>
  </si>
  <si>
    <t>日</t>
    <rPh sb="0" eb="1">
      <t>ニチ</t>
    </rPh>
    <phoneticPr fontId="11"/>
  </si>
  <si>
    <t>（a）旅費</t>
  </si>
  <si>
    <t>（b）日当・宿泊費</t>
  </si>
  <si>
    <t>（c）その他渡航費</t>
  </si>
  <si>
    <t>査証取得費</t>
    <phoneticPr fontId="11"/>
  </si>
  <si>
    <t>海外旅行傷害保険</t>
    <rPh sb="0" eb="2">
      <t>カイガイ</t>
    </rPh>
    <rPh sb="2" eb="4">
      <t>リョコウ</t>
    </rPh>
    <rPh sb="4" eb="6">
      <t>ショウガイ</t>
    </rPh>
    <rPh sb="6" eb="8">
      <t>ホケン</t>
    </rPh>
    <phoneticPr fontId="11"/>
  </si>
  <si>
    <t>予防接種代</t>
    <rPh sb="0" eb="2">
      <t>ヨボウ</t>
    </rPh>
    <rPh sb="2" eb="4">
      <t>セッシュ</t>
    </rPh>
    <rPh sb="4" eb="5">
      <t>ダイ</t>
    </rPh>
    <phoneticPr fontId="11"/>
  </si>
  <si>
    <t>村</t>
    <rPh sb="0" eb="1">
      <t>ムラ</t>
    </rPh>
    <phoneticPr fontId="11"/>
  </si>
  <si>
    <t>月</t>
    <rPh sb="0" eb="1">
      <t>ツキ</t>
    </rPh>
    <phoneticPr fontId="11"/>
  </si>
  <si>
    <t>（イ）ワークショップ等開催費</t>
  </si>
  <si>
    <t>保険金額の見積書別添</t>
    <rPh sb="0" eb="2">
      <t>ホケン</t>
    </rPh>
    <rPh sb="2" eb="4">
      <t>キンガク</t>
    </rPh>
    <rPh sb="5" eb="7">
      <t>ミツモリ</t>
    </rPh>
    <rPh sb="7" eb="8">
      <t>ショ</t>
    </rPh>
    <rPh sb="8" eb="10">
      <t>ベッテン</t>
    </rPh>
    <phoneticPr fontId="11"/>
  </si>
  <si>
    <t>＊便宜上、1つの表に複数の大項目、中項目、小項目を入力していますが、実際に入力する場合は、それぞれの項目の場所に入力してください。</t>
    <rPh sb="1" eb="3">
      <t>ベンギ</t>
    </rPh>
    <rPh sb="3" eb="4">
      <t>ジョウ</t>
    </rPh>
    <rPh sb="8" eb="9">
      <t>ヒョウ</t>
    </rPh>
    <rPh sb="10" eb="12">
      <t>フクスウ</t>
    </rPh>
    <rPh sb="13" eb="14">
      <t>ダイ</t>
    </rPh>
    <rPh sb="14" eb="16">
      <t>コウモク</t>
    </rPh>
    <rPh sb="17" eb="18">
      <t>チュウ</t>
    </rPh>
    <rPh sb="18" eb="20">
      <t>コウモク</t>
    </rPh>
    <rPh sb="21" eb="24">
      <t>ショウコウモク</t>
    </rPh>
    <rPh sb="25" eb="27">
      <t>ニュウリョク</t>
    </rPh>
    <rPh sb="34" eb="36">
      <t>ジッサイ</t>
    </rPh>
    <rPh sb="37" eb="39">
      <t>ニュウリョク</t>
    </rPh>
    <rPh sb="41" eb="43">
      <t>バアイ</t>
    </rPh>
    <rPh sb="50" eb="52">
      <t>コウモク</t>
    </rPh>
    <rPh sb="53" eb="55">
      <t>バショ</t>
    </rPh>
    <rPh sb="56" eb="58">
      <t>ニュウリョク</t>
    </rPh>
    <phoneticPr fontId="11"/>
  </si>
  <si>
    <t>団体規定(別添)による</t>
    <rPh sb="0" eb="2">
      <t>ダンタイ</t>
    </rPh>
    <rPh sb="2" eb="4">
      <t>キテイ</t>
    </rPh>
    <rPh sb="5" eb="7">
      <t>ベッテン</t>
    </rPh>
    <phoneticPr fontId="11"/>
  </si>
  <si>
    <t>国内交通費</t>
    <rPh sb="0" eb="2">
      <t>コクナイ</t>
    </rPh>
    <rPh sb="2" eb="5">
      <t>コウツウヒ</t>
    </rPh>
    <phoneticPr fontId="11"/>
  </si>
  <si>
    <t>霞ヶ関⇔成田空港往復
3,190円×2回</t>
    <rPh sb="0" eb="3">
      <t>カスミガセキ</t>
    </rPh>
    <rPh sb="4" eb="6">
      <t>ナリタ</t>
    </rPh>
    <rPh sb="6" eb="8">
      <t>クウコウ</t>
    </rPh>
    <rPh sb="8" eb="10">
      <t>オウフク</t>
    </rPh>
    <rPh sb="12" eb="17">
      <t>１９０エン</t>
    </rPh>
    <rPh sb="19" eb="20">
      <t>カイ</t>
    </rPh>
    <phoneticPr fontId="11"/>
  </si>
  <si>
    <t>A型肝炎8,000円×２
B型肝炎7,000円×２
狂犬病15,000円×２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11"/>
  </si>
  <si>
    <t>A型肝炎8,000円×１
B型肝炎7,000円×１
狂犬病15,000円×１</t>
    <rPh sb="1" eb="2">
      <t>ガタ</t>
    </rPh>
    <rPh sb="2" eb="4">
      <t>カンエン</t>
    </rPh>
    <rPh sb="5" eb="10">
      <t>０００エン</t>
    </rPh>
    <rPh sb="14" eb="15">
      <t>ガタ</t>
    </rPh>
    <rPh sb="15" eb="17">
      <t>カンエン</t>
    </rPh>
    <rPh sb="26" eb="29">
      <t>キョウケンビョウ</t>
    </rPh>
    <phoneticPr fontId="11"/>
  </si>
  <si>
    <t>（ケ）本部スタッフ派遣費</t>
    <rPh sb="3" eb="5">
      <t>ホンブ</t>
    </rPh>
    <rPh sb="9" eb="11">
      <t>ハケン</t>
    </rPh>
    <rPh sb="11" eb="12">
      <t>ヒ</t>
    </rPh>
    <phoneticPr fontId="2"/>
  </si>
  <si>
    <r>
      <rPr>
        <sz val="10"/>
        <color theme="0" tint="-0.499984740745262"/>
        <rFont val="ＭＳ Ｐゴシック"/>
        <family val="3"/>
        <charset val="128"/>
        <scheme val="minor"/>
      </rP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以下、各項目の人件費で申請する人員のみ積算して下さい。</t>
    </r>
    <rPh sb="1" eb="3">
      <t>イカ</t>
    </rPh>
    <rPh sb="4" eb="5">
      <t>カク</t>
    </rPh>
    <rPh sb="5" eb="7">
      <t>コウモク</t>
    </rPh>
    <rPh sb="8" eb="11">
      <t>ジンケンヒ</t>
    </rPh>
    <rPh sb="12" eb="14">
      <t>シンセイ</t>
    </rPh>
    <rPh sb="16" eb="18">
      <t>ジンイン</t>
    </rPh>
    <rPh sb="20" eb="22">
      <t>セキサン</t>
    </rPh>
    <rPh sb="24" eb="25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</si>
  <si>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事業期間中に昇給が予定される場合は、異なる月額給与ごとに行を区別して積算して下さい。</t>
    </r>
    <rPh sb="1" eb="3">
      <t>ジギョウ</t>
    </rPh>
    <rPh sb="3" eb="6">
      <t>キカンチュウ</t>
    </rPh>
    <rPh sb="7" eb="9">
      <t>ショウキュウ</t>
    </rPh>
    <rPh sb="10" eb="12">
      <t>ヨテイ</t>
    </rPh>
    <rPh sb="15" eb="17">
      <t>バアイ</t>
    </rPh>
    <rPh sb="19" eb="20">
      <t>コト</t>
    </rPh>
    <rPh sb="22" eb="24">
      <t>ゲツガク</t>
    </rPh>
    <rPh sb="24" eb="26">
      <t>キュウヨ</t>
    </rPh>
    <rPh sb="29" eb="30">
      <t>ギョウ</t>
    </rPh>
    <rPh sb="31" eb="33">
      <t>クベツ</t>
    </rPh>
    <rPh sb="35" eb="37">
      <t>セキサン</t>
    </rPh>
    <rPh sb="39" eb="40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</si>
  <si>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自己資金を使用（負担）する場合はJ列に使用（負担）月額を入力してください。自己資金額及び所要額（申請額＋自己資金額）は自動的に計算されます。</t>
    </r>
    <rPh sb="1" eb="3">
      <t>ジコ</t>
    </rPh>
    <rPh sb="3" eb="5">
      <t>シキン</t>
    </rPh>
    <rPh sb="6" eb="8">
      <t>シヨウ</t>
    </rPh>
    <rPh sb="9" eb="11">
      <t>フタン</t>
    </rPh>
    <rPh sb="14" eb="16">
      <t>バアイ</t>
    </rPh>
    <rPh sb="18" eb="19">
      <t>レツ</t>
    </rPh>
    <rPh sb="20" eb="22">
      <t>シヨウ</t>
    </rPh>
    <rPh sb="23" eb="25">
      <t>フタン</t>
    </rPh>
    <rPh sb="26" eb="28">
      <t>ゲツガク</t>
    </rPh>
    <rPh sb="29" eb="31">
      <t>ニュウリョク</t>
    </rPh>
    <rPh sb="38" eb="40">
      <t>ジコ</t>
    </rPh>
    <rPh sb="40" eb="42">
      <t>シキン</t>
    </rPh>
    <rPh sb="42" eb="43">
      <t>ガク</t>
    </rPh>
    <rPh sb="43" eb="44">
      <t>オヨ</t>
    </rPh>
    <rPh sb="45" eb="47">
      <t>ショヨウ</t>
    </rPh>
    <rPh sb="47" eb="48">
      <t>ガク</t>
    </rPh>
    <rPh sb="49" eb="51">
      <t>シンセイ</t>
    </rPh>
    <rPh sb="51" eb="52">
      <t>ガク</t>
    </rPh>
    <rPh sb="53" eb="55">
      <t>ジコ</t>
    </rPh>
    <rPh sb="55" eb="57">
      <t>シキン</t>
    </rPh>
    <rPh sb="57" eb="58">
      <t>ガク</t>
    </rPh>
    <rPh sb="60" eb="63">
      <t>ジドウテキ</t>
    </rPh>
    <rPh sb="64" eb="66">
      <t>ケイサン</t>
    </rPh>
    <phoneticPr fontId="1"/>
  </si>
  <si>
    <t>申請分</t>
    <rPh sb="0" eb="2">
      <t>シンセイ</t>
    </rPh>
    <rPh sb="2" eb="3">
      <t>ブン</t>
    </rPh>
    <phoneticPr fontId="1"/>
  </si>
  <si>
    <t>自己資金負担分</t>
    <rPh sb="0" eb="2">
      <t>ジコ</t>
    </rPh>
    <rPh sb="2" eb="4">
      <t>シキン</t>
    </rPh>
    <rPh sb="4" eb="6">
      <t>フタン</t>
    </rPh>
    <rPh sb="6" eb="7">
      <t>ブン</t>
    </rPh>
    <phoneticPr fontId="1"/>
  </si>
  <si>
    <t>合計</t>
    <rPh sb="0" eb="2">
      <t>ゴウケイ</t>
    </rPh>
    <phoneticPr fontId="1"/>
  </si>
  <si>
    <t>業務内容、積算根拠</t>
    <rPh sb="0" eb="2">
      <t>ギョウム</t>
    </rPh>
    <rPh sb="2" eb="4">
      <t>ナイヨウ</t>
    </rPh>
    <rPh sb="5" eb="7">
      <t>セキサン</t>
    </rPh>
    <rPh sb="7" eb="9">
      <t>コンキョ</t>
    </rPh>
    <phoneticPr fontId="1"/>
  </si>
  <si>
    <t>月額単価
D</t>
    <rPh sb="0" eb="1">
      <t>ゲツ</t>
    </rPh>
    <rPh sb="1" eb="2">
      <t>ガク</t>
    </rPh>
    <rPh sb="2" eb="4">
      <t>タンカ</t>
    </rPh>
    <phoneticPr fontId="1"/>
  </si>
  <si>
    <t>従事
人役
F</t>
    <rPh sb="0" eb="2">
      <t>ジュウジ</t>
    </rPh>
    <rPh sb="3" eb="4">
      <t>ニン</t>
    </rPh>
    <rPh sb="4" eb="5">
      <t>ヤク</t>
    </rPh>
    <phoneticPr fontId="1"/>
  </si>
  <si>
    <t>従事
月数
G</t>
    <rPh sb="0" eb="2">
      <t>ジュウジ</t>
    </rPh>
    <rPh sb="3" eb="5">
      <t>ツキスウ</t>
    </rPh>
    <phoneticPr fontId="1"/>
  </si>
  <si>
    <t>申請額
I=D×H</t>
    <rPh sb="0" eb="3">
      <t>シンセイガク</t>
    </rPh>
    <phoneticPr fontId="1"/>
  </si>
  <si>
    <t>月額単価
J</t>
    <rPh sb="0" eb="2">
      <t>ゲツガク</t>
    </rPh>
    <rPh sb="2" eb="4">
      <t>タンカ</t>
    </rPh>
    <phoneticPr fontId="1"/>
  </si>
  <si>
    <t>自己
資金額
K=H×J</t>
    <rPh sb="0" eb="2">
      <t>ジコ</t>
    </rPh>
    <rPh sb="3" eb="5">
      <t>シキン</t>
    </rPh>
    <rPh sb="5" eb="6">
      <t>ガク</t>
    </rPh>
    <phoneticPr fontId="1"/>
  </si>
  <si>
    <t>所要額
L=I+K</t>
    <phoneticPr fontId="1"/>
  </si>
  <si>
    <t>セキュリティ・オフィサー
（　　氏　　　　名　　）</t>
    <phoneticPr fontId="1"/>
  </si>
  <si>
    <t>警備員3名交替で24時間体制警備に従事する。</t>
    <rPh sb="0" eb="3">
      <t>ケイビイン</t>
    </rPh>
    <rPh sb="4" eb="5">
      <t>メイ</t>
    </rPh>
    <rPh sb="5" eb="7">
      <t>コウタイ</t>
    </rPh>
    <rPh sb="10" eb="12">
      <t>ジカン</t>
    </rPh>
    <rPh sb="12" eb="14">
      <t>タイセイ</t>
    </rPh>
    <rPh sb="14" eb="16">
      <t>ケイビ</t>
    </rPh>
    <rPh sb="17" eb="19">
      <t>ジュウジ</t>
    </rPh>
    <phoneticPr fontId="1"/>
  </si>
  <si>
    <t>フィールド・オフィサー３
（　　氏　　　　名　　）</t>
    <phoneticPr fontId="1"/>
  </si>
  <si>
    <t>フィールド・オフィサー４
（　　氏　　　　名　　）</t>
    <phoneticPr fontId="1"/>
  </si>
  <si>
    <t>フィールド・オフィサー５
（　　氏　　　　名　　）</t>
    <phoneticPr fontId="1"/>
  </si>
  <si>
    <t>会場借料</t>
    <rPh sb="0" eb="2">
      <t>カイジョウ</t>
    </rPh>
    <rPh sb="2" eb="4">
      <t>シャクリョウ</t>
    </rPh>
    <phoneticPr fontId="11"/>
  </si>
  <si>
    <t>参加者交通費</t>
    <rPh sb="0" eb="3">
      <t>サンカシャ</t>
    </rPh>
    <rPh sb="3" eb="6">
      <t>コウツウヒ</t>
    </rPh>
    <phoneticPr fontId="11"/>
  </si>
  <si>
    <t>参加者日当</t>
    <rPh sb="0" eb="3">
      <t>サンカシャ</t>
    </rPh>
    <rPh sb="3" eb="5">
      <t>ニットウ</t>
    </rPh>
    <phoneticPr fontId="11"/>
  </si>
  <si>
    <t>講師謝金</t>
    <rPh sb="0" eb="2">
      <t>コウシ</t>
    </rPh>
    <rPh sb="2" eb="4">
      <t>シャキン</t>
    </rPh>
    <phoneticPr fontId="11"/>
  </si>
  <si>
    <t>人</t>
    <rPh sb="0" eb="1">
      <t>ニン</t>
    </rPh>
    <phoneticPr fontId="11"/>
  </si>
  <si>
    <t>村</t>
    <rPh sb="0" eb="1">
      <t>ムラ</t>
    </rPh>
    <phoneticPr fontId="11"/>
  </si>
  <si>
    <t>（様式１－b）</t>
    <phoneticPr fontId="11"/>
  </si>
  <si>
    <t>人役計</t>
    <rPh sb="0" eb="1">
      <t>ニン</t>
    </rPh>
    <rPh sb="1" eb="2">
      <t>ヤク</t>
    </rPh>
    <rPh sb="2" eb="3">
      <t>ケイ</t>
    </rPh>
    <phoneticPr fontId="11"/>
  </si>
  <si>
    <t>人役総計</t>
    <rPh sb="0" eb="1">
      <t>ニン</t>
    </rPh>
    <rPh sb="1" eb="2">
      <t>ヤク</t>
    </rPh>
    <rPh sb="2" eb="3">
      <t>ソウ</t>
    </rPh>
    <rPh sb="3" eb="4">
      <t>ケイ</t>
    </rPh>
    <phoneticPr fontId="11"/>
  </si>
  <si>
    <t>　全ての通貨において、補助通貨の有無に関わらず、申請額及び自己資金額は少数点以下は切捨てとなります。</t>
    <phoneticPr fontId="11"/>
  </si>
  <si>
    <t>人月
H=
F×G</t>
    <rPh sb="0" eb="1">
      <t>ニン</t>
    </rPh>
    <rPh sb="1" eb="2">
      <t>ゲツ</t>
    </rPh>
    <phoneticPr fontId="1"/>
  </si>
  <si>
    <t>（ウ）会議費</t>
    <phoneticPr fontId="11"/>
  </si>
  <si>
    <t>別表１；１．現地事業経費（１）直接事業費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チョクセツ</t>
    </rPh>
    <rPh sb="17" eb="20">
      <t>ジギョウヒ</t>
    </rPh>
    <phoneticPr fontId="11"/>
  </si>
  <si>
    <t>（ア）資機材等購入費</t>
    <phoneticPr fontId="11"/>
  </si>
  <si>
    <t>別表2；１．現地事業経費（１）直接事業費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</si>
  <si>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別表3；１．現地事業経費（１）直接事業費（ウ）専門家派遣費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</si>
  <si>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別表４；１．現地事業経費（１）直接事業費（エ）研修員招聘費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rPh sb="23" eb="26">
      <t>ケンシュウイン</t>
    </rPh>
    <rPh sb="26" eb="28">
      <t>ショウヘイ</t>
    </rPh>
    <rPh sb="28" eb="29">
      <t>ヒ</t>
    </rPh>
    <phoneticPr fontId="11"/>
  </si>
  <si>
    <t>別表5；１．現地事業経費（２）現地事業管理費・（３）情報収集費・（４）その他安全対策費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ゲンチ</t>
    </rPh>
    <rPh sb="17" eb="19">
      <t>ジギョウ</t>
    </rPh>
    <rPh sb="19" eb="22">
      <t>カンリヒ</t>
    </rPh>
    <phoneticPr fontId="11"/>
  </si>
  <si>
    <t>別表6；２．現地事業後方支援経費（１）現地事業後方支援管理費・（２）その他安全対策費・４．外部監査経費</t>
    <rPh sb="0" eb="2">
      <t>ベッピョウ</t>
    </rPh>
    <rPh sb="6" eb="8">
      <t>ゲンチ</t>
    </rPh>
    <rPh sb="8" eb="10">
      <t>ジギョウ</t>
    </rPh>
    <rPh sb="10" eb="12">
      <t>コウホウ</t>
    </rPh>
    <rPh sb="12" eb="14">
      <t>シエン</t>
    </rPh>
    <rPh sb="14" eb="16">
      <t>ケイヒ</t>
    </rPh>
    <rPh sb="19" eb="21">
      <t>ゲンチ</t>
    </rPh>
    <rPh sb="21" eb="23">
      <t>ジギョウ</t>
    </rPh>
    <rPh sb="23" eb="25">
      <t>コウホウ</t>
    </rPh>
    <rPh sb="25" eb="27">
      <t>シエン</t>
    </rPh>
    <rPh sb="27" eb="30">
      <t>カンリヒ</t>
    </rPh>
    <phoneticPr fontId="11"/>
  </si>
  <si>
    <t>（４）その他安全対策費</t>
    <phoneticPr fontId="11"/>
  </si>
  <si>
    <t>（３）情報収集費</t>
    <phoneticPr fontId="11"/>
  </si>
  <si>
    <t>台</t>
    <rPh sb="0" eb="1">
      <t>ダイ</t>
    </rPh>
    <phoneticPr fontId="11"/>
  </si>
  <si>
    <t>（１）現地事業後方支援管理費</t>
    <phoneticPr fontId="11"/>
  </si>
  <si>
    <t>（２）現地事業管理費</t>
    <phoneticPr fontId="11"/>
  </si>
  <si>
    <t>人</t>
    <rPh sb="0" eb="1">
      <t>ニン</t>
    </rPh>
    <phoneticPr fontId="11"/>
  </si>
  <si>
    <t>回</t>
    <rPh sb="0" eb="1">
      <t>カイ</t>
    </rPh>
    <phoneticPr fontId="11"/>
  </si>
  <si>
    <t>村</t>
    <rPh sb="0" eb="1">
      <t>ムラ</t>
    </rPh>
    <phoneticPr fontId="11"/>
  </si>
  <si>
    <t>日</t>
    <rPh sb="0" eb="1">
      <t>ニチ</t>
    </rPh>
    <phoneticPr fontId="11"/>
  </si>
  <si>
    <t>※　申請総額（＝総事業費_申請額）は通貨別小計を邦貨換算し、合計したものであり、端数処理の関係から総事業費_邦貨換算額と一致しない場合がある。</t>
    <rPh sb="2" eb="6">
      <t>シンセイソウガク</t>
    </rPh>
    <rPh sb="8" eb="12">
      <t>ソウジギョウヒ</t>
    </rPh>
    <rPh sb="13" eb="16">
      <t>シンセイガク</t>
    </rPh>
    <rPh sb="18" eb="23">
      <t>ツウカベツショウケイ</t>
    </rPh>
    <rPh sb="24" eb="28">
      <t>ホウカカンサン</t>
    </rPh>
    <rPh sb="30" eb="32">
      <t>ゴウケイ</t>
    </rPh>
    <rPh sb="40" eb="42">
      <t>ハスウ</t>
    </rPh>
    <rPh sb="42" eb="44">
      <t>ショリ</t>
    </rPh>
    <rPh sb="45" eb="47">
      <t>カンケイ</t>
    </rPh>
    <rPh sb="49" eb="53">
      <t>ソウジギョウヒ</t>
    </rPh>
    <rPh sb="54" eb="58">
      <t>ホウカカンサン</t>
    </rPh>
    <rPh sb="58" eb="59">
      <t>ガク</t>
    </rPh>
    <rPh sb="60" eb="62">
      <t>イッチ</t>
    </rPh>
    <rPh sb="65" eb="67">
      <t>バアイ</t>
    </rPh>
    <phoneticPr fontId="1"/>
  </si>
  <si>
    <t>①　本シートでは事業名、現地通貨・邦貨換算レートのみを</t>
    <rPh sb="2" eb="3">
      <t>ホン</t>
    </rPh>
    <rPh sb="12" eb="14">
      <t>ゲンチ</t>
    </rPh>
    <rPh sb="17" eb="19">
      <t>ホウカ</t>
    </rPh>
    <phoneticPr fontId="1"/>
  </si>
  <si>
    <t>袋</t>
    <rPh sb="0" eb="1">
      <t>フクロ</t>
    </rPh>
    <phoneticPr fontId="11"/>
  </si>
  <si>
    <t>m3</t>
    <phoneticPr fontId="11"/>
  </si>
  <si>
    <t>50kg／1袋</t>
    <rPh sb="6" eb="7">
      <t>フクロ</t>
    </rPh>
    <phoneticPr fontId="11"/>
  </si>
  <si>
    <t>校</t>
    <rPh sb="0" eb="1">
      <t>コウ</t>
    </rPh>
    <phoneticPr fontId="11"/>
  </si>
  <si>
    <t>学校建設用資材</t>
    <rPh sb="0" eb="2">
      <t>ガッコウ</t>
    </rPh>
    <rPh sb="2" eb="4">
      <t>ケンセツ</t>
    </rPh>
    <rPh sb="4" eb="5">
      <t>ヨウ</t>
    </rPh>
    <rPh sb="5" eb="7">
      <t>シザイ</t>
    </rPh>
    <phoneticPr fontId="11"/>
  </si>
  <si>
    <t>現地通貨①</t>
    <rPh sb="0" eb="2">
      <t>ゲンチ</t>
    </rPh>
    <rPh sb="2" eb="4">
      <t>ツウカ</t>
    </rPh>
    <phoneticPr fontId="1"/>
  </si>
  <si>
    <t>現地通貨②</t>
    <rPh sb="0" eb="2">
      <t>ゲンチ</t>
    </rPh>
    <rPh sb="2" eb="4">
      <t>ツウカ</t>
    </rPh>
    <phoneticPr fontId="1"/>
  </si>
  <si>
    <t>3者見積要否</t>
    <rPh sb="1" eb="2">
      <t>シャ</t>
    </rPh>
    <rPh sb="2" eb="4">
      <t>ミツモリ</t>
    </rPh>
    <rPh sb="4" eb="6">
      <t>ヨウヒ</t>
    </rPh>
    <phoneticPr fontId="11"/>
  </si>
  <si>
    <t>3者見積No.</t>
  </si>
  <si>
    <t>3者見積No.</t>
    <phoneticPr fontId="11"/>
  </si>
  <si>
    <t>3者見積No.</t>
    <phoneticPr fontId="11"/>
  </si>
  <si>
    <t>3者見積No.</t>
    <phoneticPr fontId="11"/>
  </si>
  <si>
    <t>日本円</t>
    <rPh sb="0" eb="3">
      <t>ニホンエン</t>
    </rPh>
    <phoneticPr fontId="11"/>
  </si>
  <si>
    <t>現地事業責任者A
（　　氏　　　　名　　）</t>
    <rPh sb="0" eb="2">
      <t>ゲンチ</t>
    </rPh>
    <rPh sb="2" eb="4">
      <t>ジギョウ</t>
    </rPh>
    <rPh sb="4" eb="7">
      <t>セキニンシャ</t>
    </rPh>
    <phoneticPr fontId="1"/>
  </si>
  <si>
    <t>現地事業担当B
（　　氏　　　　名　　）</t>
    <rPh sb="0" eb="2">
      <t>ゲンチ</t>
    </rPh>
    <rPh sb="2" eb="4">
      <t>ジギョウ</t>
    </rPh>
    <rPh sb="4" eb="6">
      <t>タントウ</t>
    </rPh>
    <phoneticPr fontId="1"/>
  </si>
  <si>
    <t>現地会計担当C
（　　氏　　　　名　　）</t>
    <rPh sb="0" eb="2">
      <t>ゲンチ</t>
    </rPh>
    <rPh sb="2" eb="4">
      <t>カイケイ</t>
    </rPh>
    <rPh sb="4" eb="6">
      <t>タントウ</t>
    </rPh>
    <phoneticPr fontId="1"/>
  </si>
  <si>
    <t>本部事業統括A
（　　氏　　　　名　　）</t>
    <rPh sb="0" eb="2">
      <t>ホンブ</t>
    </rPh>
    <rPh sb="2" eb="4">
      <t>ジギョウ</t>
    </rPh>
    <rPh sb="4" eb="6">
      <t>トウカツ</t>
    </rPh>
    <phoneticPr fontId="1"/>
  </si>
  <si>
    <t>本部事業担当B
（　　氏　　　　名　　）</t>
    <rPh sb="0" eb="2">
      <t>ホンブ</t>
    </rPh>
    <rPh sb="2" eb="4">
      <t>ジギョウ</t>
    </rPh>
    <rPh sb="4" eb="6">
      <t>タントウ</t>
    </rPh>
    <phoneticPr fontId="1"/>
  </si>
  <si>
    <t>本部会計担当C
（　　氏　　　　名　　）</t>
    <rPh sb="0" eb="2">
      <t>ホンブ</t>
    </rPh>
    <rPh sb="2" eb="4">
      <t>カイケイ</t>
    </rPh>
    <rPh sb="4" eb="6">
      <t>タントウ</t>
    </rPh>
    <phoneticPr fontId="1"/>
  </si>
  <si>
    <t>プログラム・
コーディネーターA
（　　氏　　　　名　　）</t>
    <rPh sb="20" eb="21">
      <t>シ</t>
    </rPh>
    <rPh sb="25" eb="26">
      <t>メイ</t>
    </rPh>
    <phoneticPr fontId="1"/>
  </si>
  <si>
    <t>プロジェクト・マネージャーB
（　　氏　　　　名　　）</t>
    <phoneticPr fontId="1"/>
  </si>
  <si>
    <t>フィールド・オフィサーC
（　　氏　　　　名　　）</t>
    <phoneticPr fontId="1"/>
  </si>
  <si>
    <t>別紙の団体給与規程による昇給後月額単価による。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ショウキュウ</t>
    </rPh>
    <rPh sb="14" eb="15">
      <t>ゴ</t>
    </rPh>
    <rPh sb="15" eb="17">
      <t>ゲツガク</t>
    </rPh>
    <rPh sb="17" eb="19">
      <t>タンカ</t>
    </rPh>
    <phoneticPr fontId="1"/>
  </si>
  <si>
    <t>別紙の団体給与規程による在外勤務手当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ザイガイ</t>
    </rPh>
    <rPh sb="14" eb="16">
      <t>キンム</t>
    </rPh>
    <rPh sb="16" eb="18">
      <t>テアテ</t>
    </rPh>
    <phoneticPr fontId="1"/>
  </si>
  <si>
    <t>＝</t>
    <phoneticPr fontId="1"/>
  </si>
  <si>
    <t>欄に入力してください。</t>
    <rPh sb="0" eb="1">
      <t>ラン</t>
    </rPh>
    <phoneticPr fontId="1"/>
  </si>
  <si>
    <t>②　邦貨換算レートは共通性を持たせるため、以下のインターネット上のサービスを利用し、申請時のレートを使用して下さい。http://www.xe.com/</t>
    <rPh sb="2" eb="4">
      <t>ホウカ</t>
    </rPh>
    <rPh sb="4" eb="6">
      <t>カンサン</t>
    </rPh>
    <rPh sb="10" eb="13">
      <t>キョウツウセイ</t>
    </rPh>
    <rPh sb="14" eb="15">
      <t>モ</t>
    </rPh>
    <rPh sb="21" eb="23">
      <t>イカ</t>
    </rPh>
    <rPh sb="31" eb="32">
      <t>ジョウ</t>
    </rPh>
    <rPh sb="38" eb="40">
      <t>リヨウ</t>
    </rPh>
    <rPh sb="42" eb="44">
      <t>シンセイ</t>
    </rPh>
    <rPh sb="44" eb="45">
      <t>ジ</t>
    </rPh>
    <rPh sb="50" eb="52">
      <t>シヨウ</t>
    </rPh>
    <rPh sb="54" eb="55">
      <t>クダ</t>
    </rPh>
    <phoneticPr fontId="1"/>
  </si>
  <si>
    <t>所要額</t>
    <rPh sb="0" eb="3">
      <t>ショヨウガク</t>
    </rPh>
    <phoneticPr fontId="1"/>
  </si>
  <si>
    <t>通貨別申請額</t>
    <rPh sb="0" eb="3">
      <t>ツウカベツ</t>
    </rPh>
    <rPh sb="3" eb="6">
      <t>シンセイガク</t>
    </rPh>
    <phoneticPr fontId="1"/>
  </si>
  <si>
    <t>内訳</t>
    <rPh sb="0" eb="2">
      <t>ウチワケ</t>
    </rPh>
    <phoneticPr fontId="1"/>
  </si>
  <si>
    <t>別表番号</t>
    <rPh sb="0" eb="2">
      <t>ベッピョウ</t>
    </rPh>
    <rPh sb="2" eb="4">
      <t>バンゴウ</t>
    </rPh>
    <phoneticPr fontId="1"/>
  </si>
  <si>
    <t>邦貨換算
（申請額のみ）
【参考値※】</t>
    <rPh sb="0" eb="2">
      <t>ホウカ</t>
    </rPh>
    <rPh sb="2" eb="4">
      <t>カンサン</t>
    </rPh>
    <rPh sb="6" eb="9">
      <t>シンセイガク</t>
    </rPh>
    <rPh sb="14" eb="16">
      <t>サンコウ</t>
    </rPh>
    <rPh sb="16" eb="17">
      <t>チ</t>
    </rPh>
    <phoneticPr fontId="1"/>
  </si>
  <si>
    <t>ＵＳドル</t>
    <phoneticPr fontId="1"/>
  </si>
  <si>
    <t>申請額</t>
    <rPh sb="0" eb="3">
      <t>シンセイガク</t>
    </rPh>
    <phoneticPr fontId="1"/>
  </si>
  <si>
    <t>自己資金</t>
    <rPh sb="0" eb="2">
      <t>ジコ</t>
    </rPh>
    <rPh sb="2" eb="4">
      <t>シキン</t>
    </rPh>
    <phoneticPr fontId="1"/>
  </si>
  <si>
    <t>F=K+L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</si>
  <si>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</si>
  <si>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</si>
  <si>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</si>
  <si>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</si>
  <si>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</si>
  <si>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</si>
  <si>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１．現地事業経費</t>
    <rPh sb="2" eb="4">
      <t>ゲンチ</t>
    </rPh>
    <rPh sb="4" eb="6">
      <t>ジギョウ</t>
    </rPh>
    <rPh sb="6" eb="8">
      <t>ケイヒ</t>
    </rPh>
    <phoneticPr fontId="1"/>
  </si>
  <si>
    <t>（１）直接事業費</t>
    <rPh sb="3" eb="5">
      <t>チョクセツ</t>
    </rPh>
    <rPh sb="5" eb="8">
      <t>ジギョウヒ</t>
    </rPh>
    <phoneticPr fontId="1"/>
  </si>
  <si>
    <t>（ア）資機材購入費等</t>
    <rPh sb="3" eb="6">
      <t>シキザイ</t>
    </rPh>
    <rPh sb="6" eb="8">
      <t>コウニュウ</t>
    </rPh>
    <rPh sb="8" eb="9">
      <t>ヒ</t>
    </rPh>
    <rPh sb="9" eb="10">
      <t>トウ</t>
    </rPh>
    <phoneticPr fontId="1"/>
  </si>
  <si>
    <t>（イ）ワークショップ等開催費</t>
    <rPh sb="10" eb="11">
      <t>トウ</t>
    </rPh>
    <rPh sb="11" eb="13">
      <t>カイサイ</t>
    </rPh>
    <rPh sb="13" eb="14">
      <t>ヒ</t>
    </rPh>
    <phoneticPr fontId="1"/>
  </si>
  <si>
    <t>（ウ）専門家派遣費</t>
    <rPh sb="3" eb="6">
      <t>センモンカ</t>
    </rPh>
    <rPh sb="6" eb="9">
      <t>ハケンヒ</t>
    </rPh>
    <phoneticPr fontId="1"/>
  </si>
  <si>
    <t>（a）専門家派遣旅費等</t>
    <rPh sb="3" eb="6">
      <t>センモンカ</t>
    </rPh>
    <rPh sb="6" eb="8">
      <t>ハケン</t>
    </rPh>
    <rPh sb="8" eb="10">
      <t>リョヒ</t>
    </rPh>
    <rPh sb="10" eb="11">
      <t>トウ</t>
    </rPh>
    <phoneticPr fontId="1"/>
  </si>
  <si>
    <t>（b）謝金</t>
    <rPh sb="3" eb="5">
      <t>シャキン</t>
    </rPh>
    <phoneticPr fontId="1"/>
  </si>
  <si>
    <t>（エ）研修員招聘費</t>
    <rPh sb="3" eb="6">
      <t>ケンシュウイン</t>
    </rPh>
    <rPh sb="6" eb="8">
      <t>ショウヘイ</t>
    </rPh>
    <rPh sb="8" eb="9">
      <t>ヒ</t>
    </rPh>
    <phoneticPr fontId="1"/>
  </si>
  <si>
    <t>(a)研修員招聘旅費等</t>
    <rPh sb="3" eb="6">
      <t>ケンシュウイン</t>
    </rPh>
    <rPh sb="6" eb="8">
      <t>ショウヘイ</t>
    </rPh>
    <rPh sb="8" eb="10">
      <t>リョヒ</t>
    </rPh>
    <rPh sb="10" eb="11">
      <t>ナド</t>
    </rPh>
    <phoneticPr fontId="1"/>
  </si>
  <si>
    <t>(b)研修会開催費</t>
    <rPh sb="3" eb="6">
      <t>ケンシュウカイ</t>
    </rPh>
    <rPh sb="6" eb="9">
      <t>カイサイヒ</t>
    </rPh>
    <phoneticPr fontId="1"/>
  </si>
  <si>
    <t>（２）現地事業管理費</t>
    <rPh sb="3" eb="5">
      <t>ゲンチ</t>
    </rPh>
    <rPh sb="5" eb="7">
      <t>ジギョウ</t>
    </rPh>
    <rPh sb="7" eb="10">
      <t>カンリヒ</t>
    </rPh>
    <phoneticPr fontId="1"/>
  </si>
  <si>
    <t>（ア）本部スタッフ（駐在）人件費</t>
    <rPh sb="3" eb="5">
      <t>ホンブ</t>
    </rPh>
    <rPh sb="10" eb="12">
      <t>チュウザイ</t>
    </rPh>
    <rPh sb="13" eb="16">
      <t>ジンケンヒ</t>
    </rPh>
    <phoneticPr fontId="1"/>
  </si>
  <si>
    <t>1-b</t>
    <phoneticPr fontId="1"/>
  </si>
  <si>
    <t>（イ）現地スタッフ人件費</t>
    <rPh sb="3" eb="5">
      <t>ゲンチ</t>
    </rPh>
    <rPh sb="9" eb="12">
      <t>ジンケンヒ</t>
    </rPh>
    <phoneticPr fontId="1"/>
  </si>
  <si>
    <t>（ウ）現地事務所借料等</t>
    <rPh sb="3" eb="5">
      <t>ゲンチ</t>
    </rPh>
    <rPh sb="5" eb="8">
      <t>ジムショ</t>
    </rPh>
    <rPh sb="8" eb="10">
      <t>シャクリョウ</t>
    </rPh>
    <rPh sb="10" eb="11">
      <t>トウ</t>
    </rPh>
    <phoneticPr fontId="1"/>
  </si>
  <si>
    <t>（a）現地事務所借料</t>
    <rPh sb="3" eb="5">
      <t>ゲンチ</t>
    </rPh>
    <rPh sb="5" eb="8">
      <t>ジムショ</t>
    </rPh>
    <rPh sb="8" eb="10">
      <t>シャクリョウ</t>
    </rPh>
    <phoneticPr fontId="1"/>
  </si>
  <si>
    <t>（b）現地事務所光熱費</t>
    <rPh sb="3" eb="5">
      <t>ゲンチ</t>
    </rPh>
    <rPh sb="5" eb="8">
      <t>ジムショ</t>
    </rPh>
    <rPh sb="8" eb="10">
      <t>コウネツ</t>
    </rPh>
    <rPh sb="10" eb="11">
      <t>ヒ</t>
    </rPh>
    <phoneticPr fontId="1"/>
  </si>
  <si>
    <t>（エ）現地移動費</t>
    <rPh sb="3" eb="5">
      <t>ゲンチ</t>
    </rPh>
    <rPh sb="5" eb="8">
      <t>イドウヒ</t>
    </rPh>
    <phoneticPr fontId="1"/>
  </si>
  <si>
    <t>（a）車両購入費・借料</t>
    <rPh sb="3" eb="5">
      <t>シャリョウ</t>
    </rPh>
    <rPh sb="5" eb="8">
      <t>コウニュウヒ</t>
    </rPh>
    <rPh sb="9" eb="11">
      <t>シャクリョウ</t>
    </rPh>
    <phoneticPr fontId="1"/>
  </si>
  <si>
    <t>（b）車両維持費</t>
    <rPh sb="3" eb="5">
      <t>シャリョウ</t>
    </rPh>
    <rPh sb="5" eb="8">
      <t>イジヒ</t>
    </rPh>
    <phoneticPr fontId="1"/>
  </si>
  <si>
    <t>（c）現地出張費</t>
    <rPh sb="3" eb="5">
      <t>ゲンチ</t>
    </rPh>
    <rPh sb="5" eb="8">
      <t>シュッチョウヒ</t>
    </rPh>
    <phoneticPr fontId="1"/>
  </si>
  <si>
    <t>（オ）会議費</t>
    <rPh sb="3" eb="6">
      <t>カイギヒ</t>
    </rPh>
    <phoneticPr fontId="1"/>
  </si>
  <si>
    <t>（カ）通信費</t>
    <rPh sb="3" eb="6">
      <t>ツウシンヒ</t>
    </rPh>
    <phoneticPr fontId="1"/>
  </si>
  <si>
    <t>（a）固定回線使用料</t>
    <rPh sb="3" eb="5">
      <t>コテイ</t>
    </rPh>
    <rPh sb="5" eb="7">
      <t>カイセン</t>
    </rPh>
    <rPh sb="7" eb="10">
      <t>シヨウリョウ</t>
    </rPh>
    <phoneticPr fontId="1"/>
  </si>
  <si>
    <t>（b）携帯電話使用料</t>
    <rPh sb="3" eb="5">
      <t>ケイタイ</t>
    </rPh>
    <rPh sb="5" eb="7">
      <t>デンワ</t>
    </rPh>
    <rPh sb="7" eb="10">
      <t>シヨウリョウ</t>
    </rPh>
    <phoneticPr fontId="1"/>
  </si>
  <si>
    <t>（c）郵便・輸送費</t>
    <rPh sb="3" eb="5">
      <t>ユウビン</t>
    </rPh>
    <rPh sb="6" eb="8">
      <t>ユソウ</t>
    </rPh>
    <rPh sb="8" eb="9">
      <t>ヒ</t>
    </rPh>
    <phoneticPr fontId="1"/>
  </si>
  <si>
    <t>（d）銀行手数料</t>
    <rPh sb="3" eb="5">
      <t>ギンコウ</t>
    </rPh>
    <rPh sb="5" eb="8">
      <t>テスウリョウ</t>
    </rPh>
    <phoneticPr fontId="1"/>
  </si>
  <si>
    <t>（キ）事業資料作成費</t>
    <rPh sb="3" eb="5">
      <t>ジギョウ</t>
    </rPh>
    <rPh sb="5" eb="7">
      <t>シリョウ</t>
    </rPh>
    <rPh sb="7" eb="10">
      <t>サクセイヒ</t>
    </rPh>
    <phoneticPr fontId="1"/>
  </si>
  <si>
    <t>（a）資料作成費</t>
    <rPh sb="3" eb="5">
      <t>シリョウ</t>
    </rPh>
    <rPh sb="5" eb="8">
      <t>サクセイヒ</t>
    </rPh>
    <phoneticPr fontId="1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</si>
  <si>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1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</si>
  <si>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1"/>
  </si>
  <si>
    <t>（a）事務用品購入費</t>
    <rPh sb="3" eb="5">
      <t>ジム</t>
    </rPh>
    <rPh sb="5" eb="7">
      <t>ヨウヒン</t>
    </rPh>
    <rPh sb="7" eb="10">
      <t>コウニュウヒ</t>
    </rPh>
    <phoneticPr fontId="1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</si>
  <si>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1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</si>
  <si>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1"/>
  </si>
  <si>
    <t>（ケ）本部スタッフ派遣費</t>
    <rPh sb="3" eb="5">
      <t>ホンブ</t>
    </rPh>
    <rPh sb="9" eb="12">
      <t>ハケンヒ</t>
    </rPh>
    <phoneticPr fontId="1"/>
  </si>
  <si>
    <t>（a）旅費</t>
    <rPh sb="3" eb="5">
      <t>リョヒ</t>
    </rPh>
    <phoneticPr fontId="1"/>
  </si>
  <si>
    <t>（b）日当・宿泊費</t>
    <rPh sb="3" eb="5">
      <t>ニットウ</t>
    </rPh>
    <rPh sb="6" eb="9">
      <t>シュクハクヒ</t>
    </rPh>
    <phoneticPr fontId="1"/>
  </si>
  <si>
    <t>（c）その他渡航費</t>
    <rPh sb="5" eb="6">
      <t>タ</t>
    </rPh>
    <rPh sb="6" eb="9">
      <t>トコウヒ</t>
    </rPh>
    <phoneticPr fontId="1"/>
  </si>
  <si>
    <t>（３）情報収集費</t>
    <rPh sb="3" eb="5">
      <t>ジョウホウ</t>
    </rPh>
    <rPh sb="5" eb="7">
      <t>シュウシュウ</t>
    </rPh>
    <rPh sb="7" eb="8">
      <t>ヒ</t>
    </rPh>
    <phoneticPr fontId="1"/>
  </si>
  <si>
    <t>（４）その他安全対策費</t>
    <rPh sb="5" eb="6">
      <t>タ</t>
    </rPh>
    <rPh sb="6" eb="8">
      <t>アンゼン</t>
    </rPh>
    <rPh sb="8" eb="11">
      <t>タイサクヒ</t>
    </rPh>
    <phoneticPr fontId="1"/>
  </si>
  <si>
    <t>２．現地事業後方支援経費</t>
    <rPh sb="2" eb="4">
      <t>ゲンチ</t>
    </rPh>
    <rPh sb="4" eb="6">
      <t>ジギョウ</t>
    </rPh>
    <rPh sb="6" eb="8">
      <t>コウホウ</t>
    </rPh>
    <rPh sb="8" eb="10">
      <t>シエン</t>
    </rPh>
    <rPh sb="10" eb="12">
      <t>ケイヒ</t>
    </rPh>
    <phoneticPr fontId="1"/>
  </si>
  <si>
    <t>（１）現地事業後方支援管理費</t>
    <rPh sb="3" eb="5">
      <t>ゲンチ</t>
    </rPh>
    <rPh sb="5" eb="7">
      <t>ジギョウ</t>
    </rPh>
    <rPh sb="7" eb="9">
      <t>コウホウ</t>
    </rPh>
    <rPh sb="9" eb="11">
      <t>シエン</t>
    </rPh>
    <rPh sb="11" eb="14">
      <t>カンリヒ</t>
    </rPh>
    <phoneticPr fontId="1"/>
  </si>
  <si>
    <t>（ア）本部スタッフ（事業担当）人件費</t>
    <rPh sb="3" eb="5">
      <t>ホンブ</t>
    </rPh>
    <rPh sb="10" eb="12">
      <t>ジギョウ</t>
    </rPh>
    <rPh sb="12" eb="14">
      <t>タントウ</t>
    </rPh>
    <rPh sb="15" eb="18">
      <t>ジンケンヒ</t>
    </rPh>
    <phoneticPr fontId="1"/>
  </si>
  <si>
    <t>（イ）本部スタッフ（経理担当）人件費</t>
    <rPh sb="3" eb="5">
      <t>ホンブ</t>
    </rPh>
    <rPh sb="10" eb="12">
      <t>ケイリ</t>
    </rPh>
    <rPh sb="12" eb="14">
      <t>タントウ</t>
    </rPh>
    <rPh sb="15" eb="18">
      <t>ジンケンヒ</t>
    </rPh>
    <phoneticPr fontId="1"/>
  </si>
  <si>
    <t>（ウ）会議費</t>
    <rPh sb="3" eb="6">
      <t>カイギヒ</t>
    </rPh>
    <phoneticPr fontId="1"/>
  </si>
  <si>
    <t>（エ）通信費</t>
    <rPh sb="3" eb="5">
      <t>ツウシン</t>
    </rPh>
    <rPh sb="5" eb="6">
      <t>ヒ</t>
    </rPh>
    <phoneticPr fontId="1"/>
  </si>
  <si>
    <t>（a）電話等使用料</t>
    <rPh sb="3" eb="5">
      <t>デンワ</t>
    </rPh>
    <rPh sb="5" eb="6">
      <t>トウ</t>
    </rPh>
    <rPh sb="6" eb="9">
      <t>シヨウリョウ</t>
    </rPh>
    <phoneticPr fontId="1"/>
  </si>
  <si>
    <t>（b）郵便・輸送費</t>
    <rPh sb="3" eb="5">
      <t>ユウビン</t>
    </rPh>
    <rPh sb="6" eb="9">
      <t>ユソウヒ</t>
    </rPh>
    <phoneticPr fontId="1"/>
  </si>
  <si>
    <t>（c）銀行手数料</t>
    <rPh sb="3" eb="5">
      <t>ギンコウ</t>
    </rPh>
    <rPh sb="5" eb="8">
      <t>テスウリョウ</t>
    </rPh>
    <phoneticPr fontId="1"/>
  </si>
  <si>
    <t>（オ）事業資料作成費</t>
    <rPh sb="3" eb="5">
      <t>ジギョウ</t>
    </rPh>
    <rPh sb="5" eb="7">
      <t>シリョウ</t>
    </rPh>
    <rPh sb="7" eb="10">
      <t>サクセイヒ</t>
    </rPh>
    <phoneticPr fontId="1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</si>
  <si>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1"/>
  </si>
  <si>
    <t>（２）その他安全対策費</t>
    <rPh sb="5" eb="6">
      <t>タ</t>
    </rPh>
    <rPh sb="6" eb="8">
      <t>アンゼン</t>
    </rPh>
    <rPh sb="8" eb="11">
      <t>タイサクヒ</t>
    </rPh>
    <phoneticPr fontId="1"/>
  </si>
  <si>
    <t>３．一般管理費等</t>
    <rPh sb="2" eb="4">
      <t>イッパン</t>
    </rPh>
    <rPh sb="4" eb="7">
      <t>カンリヒ</t>
    </rPh>
    <rPh sb="7" eb="8">
      <t>トウ</t>
    </rPh>
    <phoneticPr fontId="1"/>
  </si>
  <si>
    <t>　　通貨別小計</t>
    <rPh sb="2" eb="5">
      <t>ツウカベツ</t>
    </rPh>
    <rPh sb="5" eb="7">
      <t>ショウケイ</t>
    </rPh>
    <phoneticPr fontId="1"/>
  </si>
  <si>
    <t>総事業費</t>
    <rPh sb="0" eb="1">
      <t>ソウ</t>
    </rPh>
    <rPh sb="1" eb="4">
      <t>ジギョウヒ</t>
    </rPh>
    <phoneticPr fontId="1"/>
  </si>
  <si>
    <t>合計（日本円）</t>
    <rPh sb="0" eb="2">
      <t>ゴウケイ</t>
    </rPh>
    <rPh sb="3" eb="6">
      <t>ニホンエン</t>
    </rPh>
    <phoneticPr fontId="1"/>
  </si>
  <si>
    <t>USD</t>
    <phoneticPr fontId="11"/>
  </si>
  <si>
    <t>日本円</t>
    <rPh sb="0" eb="3">
      <t>ニホンエン</t>
    </rPh>
    <phoneticPr fontId="11"/>
  </si>
  <si>
    <t>見積書要</t>
    <rPh sb="0" eb="2">
      <t>ミツモリ</t>
    </rPh>
    <rPh sb="2" eb="3">
      <t>ショ</t>
    </rPh>
    <rPh sb="3" eb="4">
      <t>ヨウ</t>
    </rPh>
    <phoneticPr fontId="11"/>
  </si>
  <si>
    <t>棟</t>
    <rPh sb="0" eb="1">
      <t>ムネ</t>
    </rPh>
    <phoneticPr fontId="11"/>
  </si>
  <si>
    <t>セット</t>
  </si>
  <si>
    <t>※　パートナー団体には適用なし</t>
    <rPh sb="7" eb="9">
      <t>ダンタイ</t>
    </rPh>
    <rPh sb="11" eb="13">
      <t>テキヨウ</t>
    </rPh>
    <phoneticPr fontId="1"/>
  </si>
  <si>
    <t>（総事業費　自己資金含む）</t>
    <rPh sb="1" eb="5">
      <t>ソウジギョウヒ</t>
    </rPh>
    <rPh sb="6" eb="8">
      <t>ジコ</t>
    </rPh>
    <rPh sb="8" eb="10">
      <t>シキン</t>
    </rPh>
    <rPh sb="10" eb="11">
      <t>フク</t>
    </rPh>
    <phoneticPr fontId="11"/>
  </si>
  <si>
    <t>予算詳細（パートナー団体）</t>
    <rPh sb="0" eb="2">
      <t>ヨサン</t>
    </rPh>
    <rPh sb="2" eb="4">
      <t>ショウサイ</t>
    </rPh>
    <rPh sb="10" eb="12">
      <t>ダンタイ</t>
    </rPh>
    <phoneticPr fontId="1"/>
  </si>
  <si>
    <t>予算詳細（全体）</t>
    <rPh sb="0" eb="2">
      <t>ヨサン</t>
    </rPh>
    <rPh sb="2" eb="4">
      <t>ショウサイ</t>
    </rPh>
    <rPh sb="5" eb="7">
      <t>ゼンタイ</t>
    </rPh>
    <phoneticPr fontId="1"/>
  </si>
  <si>
    <t>予算詳細（主契約団体）</t>
    <rPh sb="0" eb="2">
      <t>ヨサン</t>
    </rPh>
    <rPh sb="2" eb="4">
      <t>ショウサイ</t>
    </rPh>
    <rPh sb="5" eb="8">
      <t>シュケイヤク</t>
    </rPh>
    <rPh sb="8" eb="10">
      <t>ダンタイ</t>
    </rPh>
    <phoneticPr fontId="1"/>
  </si>
  <si>
    <t>ZMW</t>
    <phoneticPr fontId="11"/>
  </si>
  <si>
    <t>一般管理費等適用比率上限</t>
    <rPh sb="0" eb="2">
      <t>イッパン</t>
    </rPh>
    <rPh sb="2" eb="6">
      <t>カンリヒトウ</t>
    </rPh>
    <rPh sb="6" eb="8">
      <t>テキヨウ</t>
    </rPh>
    <rPh sb="8" eb="10">
      <t>ヒリツ</t>
    </rPh>
    <rPh sb="10" eb="12">
      <t>ジョウゲン</t>
    </rPh>
    <phoneticPr fontId="11"/>
  </si>
  <si>
    <t>　（１．現地事業経費（申請額）通貨毎の適用比率●％）</t>
    <rPh sb="19" eb="21">
      <t>テキヨウ</t>
    </rPh>
    <rPh sb="21" eb="23">
      <t>ヒリツ</t>
    </rPh>
    <phoneticPr fontId="1"/>
  </si>
  <si>
    <t>　（１．現地事業経費（申請額）通貨毎の適用比率●％）</t>
    <phoneticPr fontId="1"/>
  </si>
  <si>
    <t>③　邦貨換算レートを入力する際，少数点以下は，USドルは最大3桁まで，その他の通貨は最大5桁までとし，それ以下を切り捨てとして下さい。</t>
    <phoneticPr fontId="1"/>
  </si>
  <si>
    <t>（令和２年度）</t>
    <phoneticPr fontId="11"/>
  </si>
  <si>
    <t>（令和２年度）</t>
    <phoneticPr fontId="11"/>
  </si>
  <si>
    <t>（令和２年度）</t>
    <phoneticPr fontId="11"/>
  </si>
  <si>
    <t>③  邦貨換算レートを入力する際，少数点以下は，USドルは最大3桁まで，その他の通貨は最大5桁までとし，それ以下を切り捨てとして下さい。</t>
    <phoneticPr fontId="1"/>
  </si>
  <si>
    <t xml:space="preserve">  外国通貨で補助通貨がある場合，小数点以下も表記し，算定値と表記を一致させて下さい（例えば小数点以下第２位まで表記する場合，第３位以下を切り捨てて下さい。また申請分の人月(H)は少数点3位以下切捨となります。</t>
    <phoneticPr fontId="1"/>
  </si>
  <si>
    <t xml:space="preserve"> 外国通貨で補助通貨がある場合，小数点以下も表記し，算定値と表記を一致させて下さい（例えば小数点以下第２位まで表記する場合，第３位以下を切り捨てて下さい。また申請分の人月(H)は少数点3位以下切捨となります。</t>
    <phoneticPr fontId="1"/>
  </si>
  <si>
    <t>４．外部調査費</t>
    <rPh sb="2" eb="4">
      <t>ガイブ</t>
    </rPh>
    <rPh sb="4" eb="6">
      <t>チョウサ</t>
    </rPh>
    <rPh sb="6" eb="7">
      <t>ケイヒ</t>
    </rPh>
    <phoneticPr fontId="1"/>
  </si>
  <si>
    <t>（１）現地外部調査費</t>
    <rPh sb="3" eb="5">
      <t>ゲンチ</t>
    </rPh>
    <rPh sb="5" eb="7">
      <t>ガイブ</t>
    </rPh>
    <rPh sb="7" eb="9">
      <t>チョウサ</t>
    </rPh>
    <rPh sb="9" eb="10">
      <t>ヒ</t>
    </rPh>
    <phoneticPr fontId="1"/>
  </si>
  <si>
    <t>（２）本部外部調査費</t>
    <rPh sb="3" eb="5">
      <t>ホンブ</t>
    </rPh>
    <rPh sb="5" eb="7">
      <t>ガイブ</t>
    </rPh>
    <rPh sb="7" eb="9">
      <t>チョウサ</t>
    </rPh>
    <rPh sb="9" eb="10">
      <t>ヒ</t>
    </rPh>
    <phoneticPr fontId="1"/>
  </si>
  <si>
    <t>４．外部調査費</t>
    <rPh sb="4" eb="6">
      <t>チョウサ</t>
    </rPh>
    <phoneticPr fontId="11"/>
  </si>
  <si>
    <t>（１）現地外部調査費</t>
    <rPh sb="7" eb="9">
      <t>チョウサ</t>
    </rPh>
    <phoneticPr fontId="11"/>
  </si>
  <si>
    <t>（２）本部外部調査費</t>
    <rPh sb="7" eb="9">
      <t>チョウサ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</si>
</sst>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#,##0_ "/>
    <numFmt numFmtId="177" formatCode="#,##0.00_ "/>
    <numFmt numFmtId="178" formatCode="#,##0&quot;円&quot;"/>
    <numFmt numFmtId="179" formatCode="#,##0.00_);[Red]\(#,##0.00\)"/>
    <numFmt numFmtId="180" formatCode="0.00_ "/>
    <numFmt numFmtId="181" formatCode="0_);[Red]\(0\)"/>
    <numFmt numFmtId="182" formatCode="#,##0_);[Red]\(#,##0\)"/>
    <numFmt numFmtId="183" formatCode="0.00_);[Red]\(0.00\)"/>
    <numFmt numFmtId="184" formatCode="#,##0.00_ ;[Red]\-#,##0.00\ "/>
    <numFmt numFmtId="185" formatCode="#,##0.00000&quot;円&quot;"/>
    <numFmt numFmtId="186" formatCode="#,##0.000&quot;円&quot;"/>
    <numFmt numFmtId="187" formatCode="#,##0.0_ "/>
    <numFmt numFmtId="188" formatCode="0&quot;％&quot;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u/>
      <sz val="10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</cellStyleXfs>
  <cellXfs count="57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4" fillId="0" borderId="8" xfId="0" applyNumberFormat="1" applyFont="1" applyBorder="1" applyAlignment="1">
      <alignment vertical="top"/>
    </xf>
    <xf numFmtId="176" fontId="4" fillId="0" borderId="9" xfId="0" applyNumberFormat="1" applyFont="1" applyBorder="1" applyAlignment="1">
      <alignment vertical="top"/>
    </xf>
    <xf numFmtId="176" fontId="4" fillId="0" borderId="10" xfId="0" applyNumberFormat="1" applyFont="1" applyBorder="1">
      <alignment vertical="center"/>
    </xf>
    <xf numFmtId="176" fontId="0" fillId="0" borderId="0" xfId="0" applyNumberFormat="1">
      <alignment vertical="center"/>
    </xf>
    <xf numFmtId="0" fontId="4" fillId="0" borderId="13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6" fontId="4" fillId="0" borderId="15" xfId="0" applyNumberFormat="1" applyFont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5" xfId="0" applyFont="1" applyFill="1" applyBorder="1" applyAlignment="1">
      <alignment vertical="top" wrapText="1"/>
    </xf>
    <xf numFmtId="176" fontId="4" fillId="0" borderId="10" xfId="0" applyNumberFormat="1" applyFont="1" applyBorder="1" applyAlignment="1">
      <alignment horizontal="center" vertical="center"/>
    </xf>
    <xf numFmtId="179" fontId="4" fillId="0" borderId="10" xfId="0" applyNumberFormat="1" applyFont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177" fontId="4" fillId="3" borderId="24" xfId="0" applyNumberFormat="1" applyFont="1" applyFill="1" applyBorder="1" applyAlignment="1">
      <alignment horizontal="right" vertical="center"/>
    </xf>
    <xf numFmtId="177" fontId="4" fillId="3" borderId="26" xfId="0" applyNumberFormat="1" applyFont="1" applyFill="1" applyBorder="1" applyAlignment="1">
      <alignment horizontal="right" vertical="center"/>
    </xf>
    <xf numFmtId="179" fontId="4" fillId="3" borderId="24" xfId="0" applyNumberFormat="1" applyFont="1" applyFill="1" applyBorder="1" applyAlignment="1">
      <alignment vertical="top"/>
    </xf>
    <xf numFmtId="177" fontId="4" fillId="3" borderId="24" xfId="0" applyNumberFormat="1" applyFont="1" applyFill="1" applyBorder="1" applyAlignment="1">
      <alignment vertical="top"/>
    </xf>
    <xf numFmtId="177" fontId="4" fillId="3" borderId="26" xfId="0" applyNumberFormat="1" applyFont="1" applyFill="1" applyBorder="1" applyAlignment="1">
      <alignment vertical="top"/>
    </xf>
    <xf numFmtId="177" fontId="4" fillId="3" borderId="28" xfId="0" applyNumberFormat="1" applyFont="1" applyFill="1" applyBorder="1" applyAlignment="1">
      <alignment vertical="top"/>
    </xf>
    <xf numFmtId="177" fontId="4" fillId="3" borderId="23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8" fontId="4" fillId="3" borderId="10" xfId="0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178" fontId="10" fillId="3" borderId="23" xfId="0" applyNumberFormat="1" applyFont="1" applyFill="1" applyBorder="1" applyAlignment="1">
      <alignment vertical="center" wrapText="1"/>
    </xf>
    <xf numFmtId="178" fontId="10" fillId="3" borderId="25" xfId="0" applyNumberFormat="1" applyFont="1" applyFill="1" applyBorder="1" applyAlignment="1">
      <alignment vertical="center" wrapText="1"/>
    </xf>
    <xf numFmtId="178" fontId="10" fillId="3" borderId="14" xfId="0" applyNumberFormat="1" applyFont="1" applyFill="1" applyBorder="1" applyAlignment="1">
      <alignment vertical="center" wrapText="1"/>
    </xf>
    <xf numFmtId="178" fontId="10" fillId="3" borderId="10" xfId="0" applyNumberFormat="1" applyFont="1" applyFill="1" applyBorder="1" applyAlignment="1">
      <alignment vertical="center" wrapText="1"/>
    </xf>
    <xf numFmtId="177" fontId="4" fillId="0" borderId="24" xfId="0" applyNumberFormat="1" applyFont="1" applyFill="1" applyBorder="1" applyAlignment="1">
      <alignment vertical="top"/>
    </xf>
    <xf numFmtId="0" fontId="4" fillId="4" borderId="14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0" fontId="4" fillId="4" borderId="8" xfId="0" applyFont="1" applyFill="1" applyBorder="1" applyAlignment="1">
      <alignment horizontal="center" vertical="center"/>
    </xf>
    <xf numFmtId="178" fontId="10" fillId="4" borderId="10" xfId="0" applyNumberFormat="1" applyFont="1" applyFill="1" applyBorder="1" applyAlignment="1">
      <alignment vertical="center" wrapText="1"/>
    </xf>
    <xf numFmtId="178" fontId="4" fillId="4" borderId="14" xfId="0" applyNumberFormat="1" applyFont="1" applyFill="1" applyBorder="1" applyAlignment="1">
      <alignment vertical="center" wrapText="1"/>
    </xf>
    <xf numFmtId="178" fontId="4" fillId="4" borderId="10" xfId="0" applyNumberFormat="1" applyFont="1" applyFill="1" applyBorder="1" applyAlignment="1">
      <alignment vertical="center" wrapText="1"/>
    </xf>
    <xf numFmtId="178" fontId="4" fillId="4" borderId="4" xfId="0" applyNumberFormat="1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top"/>
    </xf>
    <xf numFmtId="177" fontId="4" fillId="4" borderId="9" xfId="0" applyNumberFormat="1" applyFont="1" applyFill="1" applyBorder="1" applyAlignment="1">
      <alignment vertical="top"/>
    </xf>
    <xf numFmtId="179" fontId="4" fillId="4" borderId="9" xfId="0" applyNumberFormat="1" applyFont="1" applyFill="1" applyBorder="1" applyAlignment="1">
      <alignment vertical="top"/>
    </xf>
    <xf numFmtId="176" fontId="4" fillId="4" borderId="9" xfId="0" applyNumberFormat="1" applyFont="1" applyFill="1" applyBorder="1" applyAlignment="1">
      <alignment vertical="top"/>
    </xf>
    <xf numFmtId="177" fontId="4" fillId="4" borderId="1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top"/>
    </xf>
    <xf numFmtId="177" fontId="4" fillId="4" borderId="10" xfId="0" applyNumberFormat="1" applyFont="1" applyFill="1" applyBorder="1" applyAlignment="1">
      <alignment horizontal="right" vertical="center"/>
    </xf>
    <xf numFmtId="177" fontId="4" fillId="4" borderId="10" xfId="0" applyNumberFormat="1" applyFont="1" applyFill="1" applyBorder="1" applyAlignment="1">
      <alignment vertical="top"/>
    </xf>
    <xf numFmtId="179" fontId="4" fillId="4" borderId="10" xfId="0" applyNumberFormat="1" applyFont="1" applyFill="1" applyBorder="1" applyAlignment="1">
      <alignment vertical="top"/>
    </xf>
    <xf numFmtId="178" fontId="10" fillId="4" borderId="14" xfId="0" applyNumberFormat="1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4" borderId="4" xfId="0" applyFont="1" applyFill="1" applyBorder="1">
      <alignment vertical="center"/>
    </xf>
    <xf numFmtId="176" fontId="4" fillId="4" borderId="12" xfId="0" applyNumberFormat="1" applyFont="1" applyFill="1" applyBorder="1">
      <alignment vertical="center"/>
    </xf>
    <xf numFmtId="176" fontId="4" fillId="4" borderId="19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4" fillId="4" borderId="10" xfId="0" applyNumberFormat="1" applyFont="1" applyFill="1" applyBorder="1" applyAlignment="1">
      <alignment horizontal="right" vertical="center"/>
    </xf>
    <xf numFmtId="178" fontId="4" fillId="4" borderId="10" xfId="0" applyNumberFormat="1" applyFont="1" applyFill="1" applyBorder="1" applyAlignment="1">
      <alignment vertical="center"/>
    </xf>
    <xf numFmtId="0" fontId="13" fillId="0" borderId="0" xfId="1" applyFont="1">
      <alignment vertical="center"/>
    </xf>
    <xf numFmtId="176" fontId="4" fillId="0" borderId="24" xfId="0" applyNumberFormat="1" applyFont="1" applyFill="1" applyBorder="1" applyAlignment="1">
      <alignment vertical="top"/>
    </xf>
    <xf numFmtId="179" fontId="4" fillId="0" borderId="26" xfId="0" applyNumberFormat="1" applyFont="1" applyFill="1" applyBorder="1" applyAlignment="1">
      <alignment vertical="top"/>
    </xf>
    <xf numFmtId="177" fontId="4" fillId="0" borderId="26" xfId="0" applyNumberFormat="1" applyFont="1" applyFill="1" applyBorder="1" applyAlignment="1">
      <alignment vertical="top"/>
    </xf>
    <xf numFmtId="176" fontId="4" fillId="0" borderId="26" xfId="0" applyNumberFormat="1" applyFont="1" applyFill="1" applyBorder="1" applyAlignment="1">
      <alignment vertical="top"/>
    </xf>
    <xf numFmtId="0" fontId="4" fillId="0" borderId="25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7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4" fillId="4" borderId="17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9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8" xfId="0" applyFont="1" applyBorder="1">
      <alignment vertical="center"/>
    </xf>
    <xf numFmtId="0" fontId="4" fillId="4" borderId="12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0" borderId="5" xfId="0" quotePrefix="1" applyFont="1" applyFill="1" applyBorder="1" applyAlignment="1">
      <alignment horizontal="right" vertical="top"/>
    </xf>
    <xf numFmtId="0" fontId="16" fillId="0" borderId="0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0" fillId="3" borderId="31" xfId="0" applyFill="1" applyBorder="1">
      <alignment vertical="center"/>
    </xf>
    <xf numFmtId="0" fontId="0" fillId="3" borderId="35" xfId="0" applyFill="1" applyBorder="1">
      <alignment vertical="center"/>
    </xf>
    <xf numFmtId="0" fontId="3" fillId="3" borderId="32" xfId="0" applyFont="1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33" xfId="0" applyFill="1" applyBorder="1" applyAlignment="1">
      <alignment horizontal="left" vertical="center"/>
    </xf>
    <xf numFmtId="0" fontId="0" fillId="3" borderId="34" xfId="0" applyFill="1" applyBorder="1">
      <alignment vertical="center"/>
    </xf>
    <xf numFmtId="0" fontId="0" fillId="3" borderId="39" xfId="0" applyFill="1" applyBorder="1">
      <alignment vertical="center"/>
    </xf>
    <xf numFmtId="0" fontId="17" fillId="0" borderId="29" xfId="0" applyFont="1" applyBorder="1" applyAlignment="1">
      <alignment horizontal="center" vertical="center"/>
    </xf>
    <xf numFmtId="177" fontId="4" fillId="3" borderId="23" xfId="0" applyNumberFormat="1" applyFont="1" applyFill="1" applyBorder="1" applyAlignment="1">
      <alignment vertical="top"/>
    </xf>
    <xf numFmtId="179" fontId="4" fillId="3" borderId="23" xfId="0" applyNumberFormat="1" applyFont="1" applyFill="1" applyBorder="1" applyAlignment="1">
      <alignment vertical="top"/>
    </xf>
    <xf numFmtId="177" fontId="4" fillId="0" borderId="23" xfId="0" applyNumberFormat="1" applyFont="1" applyBorder="1" applyAlignment="1">
      <alignment vertical="top"/>
    </xf>
    <xf numFmtId="176" fontId="4" fillId="0" borderId="23" xfId="0" applyNumberFormat="1" applyFont="1" applyBorder="1" applyAlignment="1">
      <alignment vertical="top"/>
    </xf>
    <xf numFmtId="0" fontId="4" fillId="0" borderId="24" xfId="0" applyFont="1" applyBorder="1" applyAlignment="1">
      <alignment horizontal="center" vertical="center"/>
    </xf>
    <xf numFmtId="178" fontId="4" fillId="3" borderId="23" xfId="0" applyNumberFormat="1" applyFont="1" applyFill="1" applyBorder="1" applyAlignment="1">
      <alignment vertical="center" wrapText="1"/>
    </xf>
    <xf numFmtId="177" fontId="4" fillId="3" borderId="25" xfId="0" applyNumberFormat="1" applyFont="1" applyFill="1" applyBorder="1" applyAlignment="1">
      <alignment vertical="top"/>
    </xf>
    <xf numFmtId="179" fontId="4" fillId="0" borderId="26" xfId="0" applyNumberFormat="1" applyFont="1" applyBorder="1" applyAlignment="1">
      <alignment vertical="top"/>
    </xf>
    <xf numFmtId="176" fontId="4" fillId="0" borderId="26" xfId="0" applyNumberFormat="1" applyFont="1" applyBorder="1" applyAlignment="1">
      <alignment vertical="top"/>
    </xf>
    <xf numFmtId="177" fontId="4" fillId="3" borderId="2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178" fontId="4" fillId="3" borderId="25" xfId="0" applyNumberFormat="1" applyFont="1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177" fontId="4" fillId="3" borderId="27" xfId="0" applyNumberFormat="1" applyFont="1" applyFill="1" applyBorder="1" applyAlignment="1">
      <alignment vertical="top"/>
    </xf>
    <xf numFmtId="0" fontId="4" fillId="0" borderId="28" xfId="0" applyFont="1" applyBorder="1" applyAlignment="1">
      <alignment horizontal="center" vertical="center"/>
    </xf>
    <xf numFmtId="178" fontId="4" fillId="3" borderId="27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6" fontId="19" fillId="0" borderId="0" xfId="3" applyFont="1">
      <alignment vertical="center"/>
    </xf>
    <xf numFmtId="0" fontId="0" fillId="0" borderId="10" xfId="0" applyFill="1" applyBorder="1" applyProtection="1">
      <alignment vertical="center"/>
      <protection locked="0"/>
    </xf>
    <xf numFmtId="38" fontId="0" fillId="0" borderId="10" xfId="2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180" fontId="0" fillId="0" borderId="0" xfId="0" applyNumberFormat="1" applyFont="1">
      <alignment vertical="center"/>
    </xf>
    <xf numFmtId="181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4" fillId="6" borderId="18" xfId="0" applyFont="1" applyFill="1" applyBorder="1">
      <alignment vertical="center"/>
    </xf>
    <xf numFmtId="0" fontId="4" fillId="6" borderId="18" xfId="0" applyFont="1" applyFill="1" applyBorder="1" applyAlignment="1">
      <alignment horizontal="center" vertical="center"/>
    </xf>
    <xf numFmtId="180" fontId="4" fillId="6" borderId="18" xfId="0" applyNumberFormat="1" applyFont="1" applyFill="1" applyBorder="1">
      <alignment vertical="center"/>
    </xf>
    <xf numFmtId="182" fontId="4" fillId="6" borderId="18" xfId="0" applyNumberFormat="1" applyFont="1" applyFill="1" applyBorder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1" xfId="0" applyFont="1" applyFill="1" applyBorder="1">
      <alignment vertical="center"/>
    </xf>
    <xf numFmtId="180" fontId="4" fillId="0" borderId="18" xfId="0" applyNumberFormat="1" applyFont="1" applyBorder="1">
      <alignment vertical="center"/>
    </xf>
    <xf numFmtId="182" fontId="4" fillId="0" borderId="18" xfId="0" applyNumberFormat="1" applyFont="1" applyBorder="1">
      <alignment vertical="center"/>
    </xf>
    <xf numFmtId="0" fontId="4" fillId="0" borderId="10" xfId="0" applyFont="1" applyBorder="1" applyAlignment="1">
      <alignment horizontal="distributed" vertical="center" wrapText="1"/>
    </xf>
    <xf numFmtId="3" fontId="4" fillId="0" borderId="10" xfId="0" applyNumberFormat="1" applyFont="1" applyBorder="1">
      <alignment vertical="center"/>
    </xf>
    <xf numFmtId="3" fontId="4" fillId="0" borderId="10" xfId="0" applyNumberFormat="1" applyFont="1" applyBorder="1" applyAlignment="1">
      <alignment horizontal="center" vertical="center"/>
    </xf>
    <xf numFmtId="180" fontId="4" fillId="0" borderId="10" xfId="0" applyNumberFormat="1" applyFont="1" applyBorder="1">
      <alignment vertical="center"/>
    </xf>
    <xf numFmtId="179" fontId="4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 applyAlignment="1">
      <alignment horizontal="distributed" vertical="center" wrapText="1"/>
    </xf>
    <xf numFmtId="176" fontId="4" fillId="0" borderId="18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80" fontId="4" fillId="0" borderId="5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80" fontId="4" fillId="0" borderId="14" xfId="0" applyNumberFormat="1" applyFont="1" applyBorder="1">
      <alignment vertical="center"/>
    </xf>
    <xf numFmtId="0" fontId="4" fillId="6" borderId="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8" xfId="0" applyFont="1" applyFill="1" applyBorder="1">
      <alignment vertical="center"/>
    </xf>
    <xf numFmtId="180" fontId="4" fillId="0" borderId="18" xfId="0" applyNumberFormat="1" applyFont="1" applyFill="1" applyBorder="1">
      <alignment vertical="center"/>
    </xf>
    <xf numFmtId="182" fontId="4" fillId="0" borderId="18" xfId="0" applyNumberFormat="1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2" xfId="0" applyFont="1" applyFill="1" applyBorder="1">
      <alignment vertical="center"/>
    </xf>
    <xf numFmtId="0" fontId="4" fillId="6" borderId="13" xfId="0" applyFont="1" applyFill="1" applyBorder="1">
      <alignment vertical="center"/>
    </xf>
    <xf numFmtId="0" fontId="4" fillId="6" borderId="3" xfId="0" applyFont="1" applyFill="1" applyBorder="1" applyAlignment="1">
      <alignment vertical="center"/>
    </xf>
    <xf numFmtId="176" fontId="4" fillId="0" borderId="14" xfId="0" applyNumberFormat="1" applyFont="1" applyBorder="1" applyAlignment="1">
      <alignment vertical="top"/>
    </xf>
    <xf numFmtId="176" fontId="4" fillId="0" borderId="16" xfId="0" applyNumberFormat="1" applyFont="1" applyBorder="1" applyAlignment="1">
      <alignment vertical="top"/>
    </xf>
    <xf numFmtId="176" fontId="4" fillId="0" borderId="4" xfId="0" applyNumberFormat="1" applyFont="1" applyBorder="1" applyAlignment="1">
      <alignment vertical="top"/>
    </xf>
    <xf numFmtId="0" fontId="4" fillId="6" borderId="5" xfId="0" applyFont="1" applyFill="1" applyBorder="1" applyAlignment="1">
      <alignment horizontal="distributed" vertical="center" wrapText="1"/>
    </xf>
    <xf numFmtId="0" fontId="4" fillId="6" borderId="0" xfId="0" applyFont="1" applyFill="1" applyBorder="1" applyAlignment="1">
      <alignment horizontal="distributed" vertical="center" wrapText="1"/>
    </xf>
    <xf numFmtId="0" fontId="4" fillId="6" borderId="6" xfId="0" applyFont="1" applyFill="1" applyBorder="1">
      <alignment vertical="center"/>
    </xf>
    <xf numFmtId="0" fontId="4" fillId="6" borderId="0" xfId="0" applyFont="1" applyFill="1" applyBorder="1">
      <alignment vertical="center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0" fillId="0" borderId="0" xfId="0" applyBorder="1">
      <alignment vertical="center"/>
    </xf>
    <xf numFmtId="179" fontId="4" fillId="4" borderId="1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8" fontId="0" fillId="0" borderId="0" xfId="2" applyFont="1" applyFill="1" applyBorder="1" applyProtection="1">
      <alignment vertical="center"/>
      <protection locked="0"/>
    </xf>
    <xf numFmtId="177" fontId="4" fillId="0" borderId="23" xfId="0" applyNumberFormat="1" applyFont="1" applyBorder="1">
      <alignment vertical="center"/>
    </xf>
    <xf numFmtId="179" fontId="4" fillId="3" borderId="23" xfId="0" applyNumberFormat="1" applyFont="1" applyFill="1" applyBorder="1">
      <alignment vertical="center"/>
    </xf>
    <xf numFmtId="176" fontId="4" fillId="0" borderId="23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79" fontId="4" fillId="0" borderId="25" xfId="0" applyNumberFormat="1" applyFont="1" applyBorder="1">
      <alignment vertical="center"/>
    </xf>
    <xf numFmtId="177" fontId="4" fillId="3" borderId="25" xfId="0" applyNumberFormat="1" applyFont="1" applyFill="1" applyBorder="1">
      <alignment vertical="center"/>
    </xf>
    <xf numFmtId="177" fontId="4" fillId="0" borderId="25" xfId="0" applyNumberFormat="1" applyFont="1" applyFill="1" applyBorder="1">
      <alignment vertical="center"/>
    </xf>
    <xf numFmtId="176" fontId="4" fillId="0" borderId="25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6" borderId="7" xfId="0" applyFont="1" applyFill="1" applyBorder="1" applyAlignment="1">
      <alignment vertical="center"/>
    </xf>
    <xf numFmtId="0" fontId="4" fillId="6" borderId="47" xfId="0" applyFont="1" applyFill="1" applyBorder="1" applyAlignment="1">
      <alignment vertical="center"/>
    </xf>
    <xf numFmtId="38" fontId="4" fillId="6" borderId="46" xfId="2" applyFont="1" applyFill="1" applyBorder="1" applyAlignment="1">
      <alignment vertical="center"/>
    </xf>
    <xf numFmtId="38" fontId="4" fillId="6" borderId="47" xfId="2" applyFont="1" applyFill="1" applyBorder="1" applyAlignment="1">
      <alignment vertical="center"/>
    </xf>
    <xf numFmtId="0" fontId="4" fillId="6" borderId="48" xfId="0" applyFont="1" applyFill="1" applyBorder="1" applyAlignment="1">
      <alignment vertical="center"/>
    </xf>
    <xf numFmtId="38" fontId="4" fillId="6" borderId="48" xfId="2" applyFont="1" applyFill="1" applyBorder="1" applyAlignment="1">
      <alignment vertical="center"/>
    </xf>
    <xf numFmtId="182" fontId="4" fillId="6" borderId="46" xfId="0" applyNumberFormat="1" applyFont="1" applyFill="1" applyBorder="1">
      <alignment vertical="center"/>
    </xf>
    <xf numFmtId="182" fontId="4" fillId="6" borderId="47" xfId="0" applyNumberFormat="1" applyFont="1" applyFill="1" applyBorder="1">
      <alignment vertical="center"/>
    </xf>
    <xf numFmtId="182" fontId="4" fillId="6" borderId="48" xfId="0" applyNumberFormat="1" applyFont="1" applyFill="1" applyBorder="1">
      <alignment vertical="center"/>
    </xf>
    <xf numFmtId="182" fontId="4" fillId="3" borderId="10" xfId="0" applyNumberFormat="1" applyFont="1" applyFill="1" applyBorder="1">
      <alignment vertical="center"/>
    </xf>
    <xf numFmtId="179" fontId="4" fillId="3" borderId="10" xfId="0" applyNumberFormat="1" applyFont="1" applyFill="1" applyBorder="1">
      <alignment vertical="center"/>
    </xf>
    <xf numFmtId="0" fontId="3" fillId="3" borderId="3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7" fillId="3" borderId="8" xfId="0" applyFont="1" applyFill="1" applyBorder="1" applyAlignment="1">
      <alignment vertical="center"/>
    </xf>
    <xf numFmtId="182" fontId="4" fillId="4" borderId="7" xfId="0" applyNumberFormat="1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vertical="top"/>
    </xf>
    <xf numFmtId="176" fontId="4" fillId="0" borderId="45" xfId="0" applyNumberFormat="1" applyFont="1" applyFill="1" applyBorder="1" applyAlignment="1">
      <alignment vertical="top"/>
    </xf>
    <xf numFmtId="176" fontId="4" fillId="0" borderId="7" xfId="0" applyNumberFormat="1" applyFont="1" applyFill="1" applyBorder="1" applyAlignment="1">
      <alignment vertical="top"/>
    </xf>
    <xf numFmtId="176" fontId="4" fillId="4" borderId="8" xfId="0" applyNumberFormat="1" applyFont="1" applyFill="1" applyBorder="1" applyAlignment="1">
      <alignment vertical="center"/>
    </xf>
    <xf numFmtId="3" fontId="4" fillId="0" borderId="23" xfId="0" applyNumberFormat="1" applyFont="1" applyBorder="1" applyAlignment="1">
      <alignment vertical="top"/>
    </xf>
    <xf numFmtId="176" fontId="4" fillId="0" borderId="24" xfId="0" applyNumberFormat="1" applyFont="1" applyBorder="1" applyAlignment="1">
      <alignment vertical="top"/>
    </xf>
    <xf numFmtId="3" fontId="4" fillId="0" borderId="27" xfId="0" applyNumberFormat="1" applyFont="1" applyBorder="1" applyAlignment="1">
      <alignment vertical="top"/>
    </xf>
    <xf numFmtId="178" fontId="10" fillId="3" borderId="27" xfId="0" applyNumberFormat="1" applyFont="1" applyFill="1" applyBorder="1" applyAlignment="1">
      <alignment vertical="center" wrapText="1"/>
    </xf>
    <xf numFmtId="180" fontId="4" fillId="6" borderId="46" xfId="0" applyNumberFormat="1" applyFont="1" applyFill="1" applyBorder="1">
      <alignment vertical="center"/>
    </xf>
    <xf numFmtId="180" fontId="4" fillId="6" borderId="48" xfId="0" applyNumberFormat="1" applyFont="1" applyFill="1" applyBorder="1">
      <alignment vertical="center"/>
    </xf>
    <xf numFmtId="182" fontId="4" fillId="6" borderId="49" xfId="0" applyNumberFormat="1" applyFont="1" applyFill="1" applyBorder="1">
      <alignment vertical="center"/>
    </xf>
    <xf numFmtId="0" fontId="0" fillId="0" borderId="12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3" xfId="0" applyFill="1" applyBorder="1">
      <alignment vertical="center"/>
    </xf>
    <xf numFmtId="38" fontId="0" fillId="0" borderId="4" xfId="2" applyFon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23" fillId="0" borderId="17" xfId="0" applyFont="1" applyBorder="1" applyAlignment="1">
      <alignment horizontal="left" vertical="top"/>
    </xf>
    <xf numFmtId="0" fontId="23" fillId="0" borderId="12" xfId="0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182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0" fontId="4" fillId="0" borderId="10" xfId="0" applyNumberFormat="1" applyFont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 wrapText="1"/>
    </xf>
    <xf numFmtId="180" fontId="4" fillId="3" borderId="10" xfId="0" applyNumberFormat="1" applyFont="1" applyFill="1" applyBorder="1">
      <alignment vertical="center"/>
    </xf>
    <xf numFmtId="182" fontId="4" fillId="5" borderId="10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182" fontId="4" fillId="6" borderId="13" xfId="0" applyNumberFormat="1" applyFont="1" applyFill="1" applyBorder="1">
      <alignment vertical="center"/>
    </xf>
    <xf numFmtId="0" fontId="4" fillId="6" borderId="3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180" fontId="4" fillId="3" borderId="14" xfId="0" applyNumberFormat="1" applyFont="1" applyFill="1" applyBorder="1">
      <alignment vertical="center"/>
    </xf>
    <xf numFmtId="0" fontId="4" fillId="0" borderId="14" xfId="0" applyFont="1" applyBorder="1" applyAlignment="1">
      <alignment horizontal="left" vertical="top" wrapText="1"/>
    </xf>
    <xf numFmtId="2" fontId="4" fillId="6" borderId="46" xfId="0" applyNumberFormat="1" applyFont="1" applyFill="1" applyBorder="1" applyAlignment="1">
      <alignment vertical="center"/>
    </xf>
    <xf numFmtId="2" fontId="4" fillId="6" borderId="46" xfId="0" applyNumberFormat="1" applyFont="1" applyFill="1" applyBorder="1" applyAlignment="1">
      <alignment horizontal="right" vertical="center"/>
    </xf>
    <xf numFmtId="0" fontId="22" fillId="6" borderId="9" xfId="0" applyFont="1" applyFill="1" applyBorder="1" applyAlignment="1">
      <alignment horizontal="left" vertical="top" wrapText="1"/>
    </xf>
    <xf numFmtId="2" fontId="4" fillId="6" borderId="47" xfId="0" applyNumberFormat="1" applyFont="1" applyFill="1" applyBorder="1" applyAlignment="1">
      <alignment vertical="center"/>
    </xf>
    <xf numFmtId="0" fontId="22" fillId="6" borderId="7" xfId="0" applyFont="1" applyFill="1" applyBorder="1" applyAlignment="1">
      <alignment horizontal="left" vertical="top" wrapText="1"/>
    </xf>
    <xf numFmtId="2" fontId="4" fillId="6" borderId="48" xfId="0" applyNumberFormat="1" applyFont="1" applyFill="1" applyBorder="1" applyAlignment="1">
      <alignment vertical="center"/>
    </xf>
    <xf numFmtId="179" fontId="4" fillId="6" borderId="46" xfId="0" applyNumberFormat="1" applyFont="1" applyFill="1" applyBorder="1">
      <alignment vertical="center"/>
    </xf>
    <xf numFmtId="179" fontId="4" fillId="6" borderId="49" xfId="0" applyNumberFormat="1" applyFont="1" applyFill="1" applyBorder="1">
      <alignment vertical="center"/>
    </xf>
    <xf numFmtId="179" fontId="4" fillId="6" borderId="47" xfId="0" applyNumberFormat="1" applyFont="1" applyFill="1" applyBorder="1" applyAlignment="1">
      <alignment vertical="center"/>
    </xf>
    <xf numFmtId="179" fontId="4" fillId="6" borderId="48" xfId="0" applyNumberFormat="1" applyFont="1" applyFill="1" applyBorder="1" applyAlignment="1">
      <alignment vertical="center"/>
    </xf>
    <xf numFmtId="0" fontId="4" fillId="6" borderId="4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25" fillId="5" borderId="0" xfId="0" applyFont="1" applyFill="1" applyAlignment="1">
      <alignment vertical="center"/>
    </xf>
    <xf numFmtId="38" fontId="0" fillId="0" borderId="10" xfId="2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50" xfId="0" applyFill="1" applyBorder="1" applyProtection="1">
      <alignment vertical="center"/>
      <protection locked="0"/>
    </xf>
    <xf numFmtId="0" fontId="0" fillId="0" borderId="51" xfId="0" applyFill="1" applyBorder="1" applyProtection="1">
      <alignment vertical="center"/>
      <protection locked="0"/>
    </xf>
    <xf numFmtId="0" fontId="0" fillId="0" borderId="5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8" fontId="0" fillId="0" borderId="0" xfId="2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vertical="top"/>
    </xf>
    <xf numFmtId="176" fontId="4" fillId="0" borderId="53" xfId="0" applyNumberFormat="1" applyFont="1" applyBorder="1" applyAlignment="1">
      <alignment vertical="top"/>
    </xf>
    <xf numFmtId="176" fontId="4" fillId="0" borderId="54" xfId="0" applyNumberFormat="1" applyFont="1" applyBorder="1" applyAlignment="1">
      <alignment vertical="top"/>
    </xf>
    <xf numFmtId="0" fontId="4" fillId="0" borderId="5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8" fillId="0" borderId="5" xfId="0" quotePrefix="1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center" vertical="center"/>
    </xf>
    <xf numFmtId="183" fontId="4" fillId="3" borderId="23" xfId="2" applyNumberFormat="1" applyFont="1" applyFill="1" applyBorder="1" applyAlignment="1">
      <alignment vertical="top"/>
    </xf>
    <xf numFmtId="183" fontId="4" fillId="3" borderId="25" xfId="0" applyNumberFormat="1" applyFont="1" applyFill="1" applyBorder="1" applyAlignment="1">
      <alignment vertical="top"/>
    </xf>
    <xf numFmtId="183" fontId="4" fillId="3" borderId="27" xfId="0" applyNumberFormat="1" applyFont="1" applyFill="1" applyBorder="1" applyAlignment="1">
      <alignment vertical="top"/>
    </xf>
    <xf numFmtId="184" fontId="4" fillId="3" borderId="24" xfId="0" applyNumberFormat="1" applyFont="1" applyFill="1" applyBorder="1" applyAlignment="1">
      <alignment vertical="top"/>
    </xf>
    <xf numFmtId="177" fontId="4" fillId="3" borderId="23" xfId="0" applyNumberFormat="1" applyFont="1" applyFill="1" applyBorder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vertical="top"/>
    </xf>
    <xf numFmtId="0" fontId="4" fillId="0" borderId="56" xfId="0" applyFont="1" applyBorder="1" applyAlignment="1">
      <alignment vertical="top"/>
    </xf>
    <xf numFmtId="177" fontId="4" fillId="3" borderId="56" xfId="0" applyNumberFormat="1" applyFont="1" applyFill="1" applyBorder="1" applyAlignment="1">
      <alignment vertical="top"/>
    </xf>
    <xf numFmtId="179" fontId="4" fillId="3" borderId="56" xfId="0" applyNumberFormat="1" applyFont="1" applyFill="1" applyBorder="1" applyAlignment="1">
      <alignment vertical="top"/>
    </xf>
    <xf numFmtId="177" fontId="4" fillId="0" borderId="56" xfId="0" applyNumberFormat="1" applyFont="1" applyBorder="1" applyAlignment="1">
      <alignment vertical="top"/>
    </xf>
    <xf numFmtId="176" fontId="4" fillId="0" borderId="56" xfId="0" applyNumberFormat="1" applyFont="1" applyBorder="1" applyAlignment="1">
      <alignment vertical="top"/>
    </xf>
    <xf numFmtId="0" fontId="4" fillId="0" borderId="55" xfId="0" applyFont="1" applyBorder="1" applyAlignment="1">
      <alignment vertical="top"/>
    </xf>
    <xf numFmtId="176" fontId="4" fillId="0" borderId="57" xfId="0" applyNumberFormat="1" applyFont="1" applyBorder="1" applyAlignment="1">
      <alignment vertical="top"/>
    </xf>
    <xf numFmtId="178" fontId="4" fillId="3" borderId="56" xfId="0" applyNumberFormat="1" applyFont="1" applyFill="1" applyBorder="1" applyAlignment="1">
      <alignment vertical="center" wrapText="1"/>
    </xf>
    <xf numFmtId="178" fontId="4" fillId="3" borderId="55" xfId="0" applyNumberFormat="1" applyFont="1" applyFill="1" applyBorder="1" applyAlignment="1">
      <alignment vertical="center" wrapText="1"/>
    </xf>
    <xf numFmtId="0" fontId="4" fillId="0" borderId="58" xfId="0" applyFont="1" applyBorder="1" applyAlignment="1">
      <alignment horizontal="left" vertical="top"/>
    </xf>
    <xf numFmtId="0" fontId="4" fillId="0" borderId="59" xfId="0" applyFont="1" applyBorder="1" applyAlignment="1">
      <alignment horizontal="left" vertical="top"/>
    </xf>
    <xf numFmtId="0" fontId="4" fillId="0" borderId="60" xfId="0" applyFont="1" applyBorder="1" applyAlignment="1">
      <alignment vertical="top"/>
    </xf>
    <xf numFmtId="177" fontId="4" fillId="3" borderId="61" xfId="0" applyNumberFormat="1" applyFont="1" applyFill="1" applyBorder="1" applyAlignment="1">
      <alignment vertical="top"/>
    </xf>
    <xf numFmtId="179" fontId="4" fillId="3" borderId="61" xfId="0" applyNumberFormat="1" applyFont="1" applyFill="1" applyBorder="1" applyAlignment="1">
      <alignment vertical="top"/>
    </xf>
    <xf numFmtId="177" fontId="4" fillId="0" borderId="61" xfId="0" applyNumberFormat="1" applyFont="1" applyBorder="1" applyAlignment="1">
      <alignment vertical="top"/>
    </xf>
    <xf numFmtId="176" fontId="4" fillId="0" borderId="61" xfId="0" applyNumberFormat="1" applyFont="1" applyBorder="1" applyAlignment="1">
      <alignment vertical="top"/>
    </xf>
    <xf numFmtId="177" fontId="4" fillId="3" borderId="62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horizontal="left" vertical="top"/>
    </xf>
    <xf numFmtId="0" fontId="4" fillId="0" borderId="64" xfId="0" applyFont="1" applyBorder="1" applyAlignment="1">
      <alignment vertical="top"/>
    </xf>
    <xf numFmtId="178" fontId="4" fillId="3" borderId="61" xfId="0" applyNumberFormat="1" applyFont="1" applyFill="1" applyBorder="1" applyAlignment="1">
      <alignment vertical="center" wrapText="1"/>
    </xf>
    <xf numFmtId="0" fontId="4" fillId="0" borderId="61" xfId="0" applyFont="1" applyBorder="1" applyAlignment="1">
      <alignment vertical="top"/>
    </xf>
    <xf numFmtId="177" fontId="4" fillId="3" borderId="45" xfId="0" applyNumberFormat="1" applyFont="1" applyFill="1" applyBorder="1" applyAlignment="1">
      <alignment vertical="top"/>
    </xf>
    <xf numFmtId="179" fontId="4" fillId="3" borderId="45" xfId="0" applyNumberFormat="1" applyFont="1" applyFill="1" applyBorder="1" applyAlignment="1">
      <alignment vertical="top"/>
    </xf>
    <xf numFmtId="177" fontId="4" fillId="0" borderId="45" xfId="0" applyNumberFormat="1" applyFont="1" applyFill="1" applyBorder="1" applyAlignment="1">
      <alignment vertical="top"/>
    </xf>
    <xf numFmtId="0" fontId="4" fillId="0" borderId="55" xfId="0" applyFont="1" applyFill="1" applyBorder="1" applyAlignment="1">
      <alignment horizontal="left" vertical="top"/>
    </xf>
    <xf numFmtId="177" fontId="4" fillId="3" borderId="55" xfId="0" applyNumberFormat="1" applyFont="1" applyFill="1" applyBorder="1" applyAlignment="1">
      <alignment horizontal="right" vertical="center"/>
    </xf>
    <xf numFmtId="179" fontId="4" fillId="0" borderId="57" xfId="0" applyNumberFormat="1" applyFont="1" applyFill="1" applyBorder="1" applyAlignment="1">
      <alignment vertical="top"/>
    </xf>
    <xf numFmtId="177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vertical="top"/>
    </xf>
    <xf numFmtId="176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horizontal="right" vertical="center"/>
    </xf>
    <xf numFmtId="178" fontId="10" fillId="3" borderId="56" xfId="0" applyNumberFormat="1" applyFont="1" applyFill="1" applyBorder="1" applyAlignment="1">
      <alignment vertical="center" wrapText="1"/>
    </xf>
    <xf numFmtId="178" fontId="10" fillId="3" borderId="64" xfId="0" applyNumberFormat="1" applyFont="1" applyFill="1" applyBorder="1" applyAlignment="1">
      <alignment vertical="center" wrapText="1"/>
    </xf>
    <xf numFmtId="0" fontId="4" fillId="0" borderId="21" xfId="0" applyFont="1" applyBorder="1" applyAlignment="1">
      <alignment vertical="top"/>
    </xf>
    <xf numFmtId="177" fontId="4" fillId="3" borderId="55" xfId="0" applyNumberFormat="1" applyFont="1" applyFill="1" applyBorder="1" applyAlignment="1">
      <alignment vertical="top"/>
    </xf>
    <xf numFmtId="178" fontId="10" fillId="3" borderId="55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/>
    </xf>
    <xf numFmtId="0" fontId="4" fillId="0" borderId="27" xfId="0" applyFont="1" applyFill="1" applyBorder="1" applyAlignment="1">
      <alignment horizontal="left" vertical="top"/>
    </xf>
    <xf numFmtId="179" fontId="4" fillId="0" borderId="28" xfId="0" applyNumberFormat="1" applyFont="1" applyFill="1" applyBorder="1" applyAlignment="1">
      <alignment vertical="top"/>
    </xf>
    <xf numFmtId="177" fontId="4" fillId="0" borderId="28" xfId="0" applyNumberFormat="1" applyFont="1" applyFill="1" applyBorder="1" applyAlignment="1">
      <alignment vertical="top"/>
    </xf>
    <xf numFmtId="0" fontId="27" fillId="2" borderId="0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185" fontId="3" fillId="2" borderId="0" xfId="0" applyNumberFormat="1" applyFont="1" applyFill="1" applyBorder="1" applyAlignment="1">
      <alignment horizontal="left" vertical="center"/>
    </xf>
    <xf numFmtId="186" fontId="3" fillId="2" borderId="0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79" fontId="17" fillId="0" borderId="29" xfId="0" applyNumberFormat="1" applyFont="1" applyBorder="1" applyAlignment="1">
      <alignment horizontal="center" vertical="center"/>
    </xf>
    <xf numFmtId="179" fontId="0" fillId="0" borderId="10" xfId="2" applyNumberFormat="1" applyFont="1" applyFill="1" applyBorder="1" applyProtection="1">
      <alignment vertical="center"/>
      <protection locked="0"/>
    </xf>
    <xf numFmtId="179" fontId="0" fillId="3" borderId="10" xfId="2" applyNumberFormat="1" applyFont="1" applyFill="1" applyBorder="1">
      <alignment vertical="center"/>
    </xf>
    <xf numFmtId="179" fontId="0" fillId="3" borderId="10" xfId="2" applyNumberFormat="1" applyFont="1" applyFill="1" applyBorder="1" applyProtection="1">
      <alignment vertical="center"/>
    </xf>
    <xf numFmtId="179" fontId="0" fillId="0" borderId="10" xfId="2" applyNumberFormat="1" applyFont="1" applyFill="1" applyBorder="1">
      <alignment vertical="center"/>
    </xf>
    <xf numFmtId="179" fontId="0" fillId="3" borderId="36" xfId="0" applyNumberFormat="1" applyFill="1" applyBorder="1">
      <alignment vertical="center"/>
    </xf>
    <xf numFmtId="179" fontId="0" fillId="3" borderId="37" xfId="0" applyNumberFormat="1" applyFill="1" applyBorder="1">
      <alignment vertical="center"/>
    </xf>
    <xf numFmtId="179" fontId="0" fillId="3" borderId="10" xfId="0" applyNumberFormat="1" applyFill="1" applyBorder="1">
      <alignment vertical="center"/>
    </xf>
    <xf numFmtId="179" fontId="0" fillId="3" borderId="38" xfId="0" applyNumberFormat="1" applyFill="1" applyBorder="1">
      <alignment vertical="center"/>
    </xf>
    <xf numFmtId="179" fontId="0" fillId="3" borderId="40" xfId="0" applyNumberFormat="1" applyFill="1" applyBorder="1">
      <alignment vertical="center"/>
    </xf>
    <xf numFmtId="179" fontId="0" fillId="3" borderId="41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9" fontId="0" fillId="0" borderId="0" xfId="2" applyNumberFormat="1" applyFont="1" applyFill="1" applyBorder="1" applyProtection="1">
      <alignment vertical="center"/>
      <protection locked="0"/>
    </xf>
    <xf numFmtId="179" fontId="0" fillId="0" borderId="4" xfId="2" applyNumberFormat="1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6" borderId="46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3" fontId="4" fillId="6" borderId="46" xfId="0" applyNumberFormat="1" applyFont="1" applyFill="1" applyBorder="1" applyAlignment="1">
      <alignment horizontal="center" vertical="center"/>
    </xf>
    <xf numFmtId="3" fontId="4" fillId="6" borderId="48" xfId="0" applyNumberFormat="1" applyFont="1" applyFill="1" applyBorder="1" applyAlignment="1">
      <alignment horizontal="center" vertical="center"/>
    </xf>
    <xf numFmtId="182" fontId="4" fillId="6" borderId="46" xfId="0" applyNumberFormat="1" applyFont="1" applyFill="1" applyBorder="1" applyAlignment="1">
      <alignment horizontal="center" vertical="center"/>
    </xf>
    <xf numFmtId="182" fontId="4" fillId="6" borderId="49" xfId="0" applyNumberFormat="1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vertical="center"/>
    </xf>
    <xf numFmtId="0" fontId="0" fillId="3" borderId="66" xfId="0" applyFill="1" applyBorder="1" applyAlignment="1">
      <alignment horizontal="center" vertical="center"/>
    </xf>
    <xf numFmtId="0" fontId="0" fillId="3" borderId="66" xfId="0" applyFill="1" applyBorder="1">
      <alignment vertical="center"/>
    </xf>
    <xf numFmtId="0" fontId="0" fillId="3" borderId="67" xfId="0" applyFill="1" applyBorder="1" applyAlignment="1">
      <alignment horizontal="center" vertical="center"/>
    </xf>
    <xf numFmtId="179" fontId="0" fillId="3" borderId="68" xfId="0" applyNumberFormat="1" applyFill="1" applyBorder="1">
      <alignment vertical="center"/>
    </xf>
    <xf numFmtId="179" fontId="0" fillId="3" borderId="69" xfId="0" applyNumberFormat="1" applyFill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179" fontId="0" fillId="5" borderId="10" xfId="2" applyNumberFormat="1" applyFont="1" applyFill="1" applyBorder="1">
      <alignment vertical="center"/>
    </xf>
    <xf numFmtId="0" fontId="0" fillId="0" borderId="14" xfId="0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17" fillId="0" borderId="70" xfId="0" applyFont="1" applyBorder="1" applyAlignment="1">
      <alignment horizontal="center" vertical="center"/>
    </xf>
    <xf numFmtId="0" fontId="0" fillId="0" borderId="13" xfId="0" applyFill="1" applyBorder="1" applyProtection="1">
      <alignment vertical="center"/>
      <protection locked="0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179" fontId="0" fillId="5" borderId="0" xfId="0" applyNumberFormat="1" applyFill="1" applyBorder="1">
      <alignment vertical="center"/>
    </xf>
    <xf numFmtId="182" fontId="0" fillId="0" borderId="10" xfId="2" applyNumberFormat="1" applyFont="1" applyFill="1" applyBorder="1">
      <alignment vertical="center"/>
    </xf>
    <xf numFmtId="182" fontId="0" fillId="3" borderId="41" xfId="0" applyNumberFormat="1" applyFill="1" applyBorder="1">
      <alignment vertical="center"/>
    </xf>
    <xf numFmtId="176" fontId="4" fillId="0" borderId="7" xfId="0" applyNumberFormat="1" applyFont="1" applyBorder="1" applyAlignment="1">
      <alignment vertical="top"/>
    </xf>
    <xf numFmtId="178" fontId="10" fillId="3" borderId="1" xfId="0" applyNumberFormat="1" applyFont="1" applyFill="1" applyBorder="1" applyAlignment="1">
      <alignment vertical="center" wrapText="1"/>
    </xf>
    <xf numFmtId="177" fontId="4" fillId="3" borderId="9" xfId="0" applyNumberFormat="1" applyFont="1" applyFill="1" applyBorder="1" applyAlignment="1">
      <alignment vertical="center"/>
    </xf>
    <xf numFmtId="177" fontId="4" fillId="3" borderId="9" xfId="0" applyNumberFormat="1" applyFont="1" applyFill="1" applyBorder="1" applyAlignment="1">
      <alignment vertical="top"/>
    </xf>
    <xf numFmtId="177" fontId="4" fillId="0" borderId="9" xfId="0" applyNumberFormat="1" applyFont="1" applyBorder="1" applyAlignment="1">
      <alignment vertical="top"/>
    </xf>
    <xf numFmtId="177" fontId="4" fillId="5" borderId="9" xfId="0" applyNumberFormat="1" applyFont="1" applyFill="1" applyBorder="1" applyAlignment="1">
      <alignment vertical="top"/>
    </xf>
    <xf numFmtId="177" fontId="4" fillId="3" borderId="9" xfId="0" applyNumberFormat="1" applyFont="1" applyFill="1" applyBorder="1" applyAlignment="1">
      <alignment horizontal="right" vertical="center"/>
    </xf>
    <xf numFmtId="177" fontId="4" fillId="3" borderId="25" xfId="0" applyNumberFormat="1" applyFont="1" applyFill="1" applyBorder="1" applyAlignment="1">
      <alignment vertical="center"/>
    </xf>
    <xf numFmtId="177" fontId="4" fillId="0" borderId="26" xfId="0" applyNumberFormat="1" applyFont="1" applyBorder="1" applyAlignment="1">
      <alignment vertical="top"/>
    </xf>
    <xf numFmtId="177" fontId="4" fillId="5" borderId="26" xfId="0" applyNumberFormat="1" applyFont="1" applyFill="1" applyBorder="1" applyAlignment="1">
      <alignment vertical="top"/>
    </xf>
    <xf numFmtId="177" fontId="4" fillId="4" borderId="8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177" fontId="4" fillId="3" borderId="26" xfId="0" applyNumberFormat="1" applyFont="1" applyFill="1" applyBorder="1" applyAlignment="1">
      <alignment vertical="center"/>
    </xf>
    <xf numFmtId="177" fontId="4" fillId="3" borderId="14" xfId="0" applyNumberFormat="1" applyFont="1" applyFill="1" applyBorder="1" applyAlignment="1">
      <alignment horizontal="right" vertical="center"/>
    </xf>
    <xf numFmtId="0" fontId="4" fillId="6" borderId="13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vertical="center"/>
    </xf>
    <xf numFmtId="38" fontId="0" fillId="0" borderId="40" xfId="2" applyFont="1" applyFill="1" applyBorder="1" applyProtection="1">
      <alignment vertical="center"/>
      <protection locked="0"/>
    </xf>
    <xf numFmtId="0" fontId="3" fillId="3" borderId="73" xfId="0" applyFont="1" applyFill="1" applyBorder="1" applyAlignment="1">
      <alignment vertical="center"/>
    </xf>
    <xf numFmtId="0" fontId="0" fillId="0" borderId="72" xfId="0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top"/>
    </xf>
    <xf numFmtId="179" fontId="4" fillId="0" borderId="21" xfId="0" applyNumberFormat="1" applyFont="1" applyFill="1" applyBorder="1" applyAlignment="1">
      <alignment vertical="top"/>
    </xf>
    <xf numFmtId="177" fontId="4" fillId="0" borderId="21" xfId="0" applyNumberFormat="1" applyFont="1" applyFill="1" applyBorder="1" applyAlignment="1">
      <alignment vertical="top"/>
    </xf>
    <xf numFmtId="177" fontId="4" fillId="3" borderId="21" xfId="0" applyNumberFormat="1" applyFont="1" applyFill="1" applyBorder="1" applyAlignment="1">
      <alignment vertical="top"/>
    </xf>
    <xf numFmtId="0" fontId="4" fillId="0" borderId="56" xfId="0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left" vertical="top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177" fontId="4" fillId="3" borderId="45" xfId="0" applyNumberFormat="1" applyFont="1" applyFill="1" applyBorder="1" applyAlignment="1">
      <alignment horizontal="right" vertical="center"/>
    </xf>
    <xf numFmtId="177" fontId="4" fillId="3" borderId="56" xfId="0" applyNumberFormat="1" applyFont="1" applyFill="1" applyBorder="1" applyAlignment="1">
      <alignment horizontal="right" vertical="center"/>
    </xf>
    <xf numFmtId="177" fontId="4" fillId="3" borderId="14" xfId="0" applyNumberFormat="1" applyFont="1" applyFill="1" applyBorder="1" applyAlignment="1">
      <alignment vertical="top"/>
    </xf>
    <xf numFmtId="177" fontId="4" fillId="3" borderId="1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vertical="top"/>
    </xf>
    <xf numFmtId="177" fontId="4" fillId="3" borderId="62" xfId="0" applyNumberFormat="1" applyFont="1" applyFill="1" applyBorder="1" applyAlignment="1">
      <alignment vertical="top"/>
    </xf>
    <xf numFmtId="177" fontId="4" fillId="3" borderId="74" xfId="0" applyNumberFormat="1" applyFont="1" applyFill="1" applyBorder="1" applyAlignment="1">
      <alignment vertical="top"/>
    </xf>
    <xf numFmtId="177" fontId="4" fillId="3" borderId="4" xfId="0" applyNumberFormat="1" applyFont="1" applyFill="1" applyBorder="1" applyAlignment="1">
      <alignment vertical="top"/>
    </xf>
    <xf numFmtId="177" fontId="4" fillId="3" borderId="3" xfId="0" applyNumberFormat="1" applyFont="1" applyFill="1" applyBorder="1" applyAlignment="1">
      <alignment vertical="top"/>
    </xf>
    <xf numFmtId="178" fontId="4" fillId="3" borderId="74" xfId="0" applyNumberFormat="1" applyFont="1" applyFill="1" applyBorder="1" applyAlignment="1">
      <alignment vertical="center" wrapText="1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53" xfId="0" applyNumberFormat="1" applyFont="1" applyFill="1" applyBorder="1" applyAlignment="1">
      <alignment vertical="top"/>
    </xf>
    <xf numFmtId="177" fontId="4" fillId="3" borderId="16" xfId="0" applyNumberFormat="1" applyFont="1" applyFill="1" applyBorder="1" applyAlignment="1">
      <alignment vertical="top"/>
    </xf>
    <xf numFmtId="177" fontId="4" fillId="3" borderId="54" xfId="0" applyNumberFormat="1" applyFont="1" applyFill="1" applyBorder="1" applyAlignment="1">
      <alignment vertical="top"/>
    </xf>
    <xf numFmtId="177" fontId="4" fillId="3" borderId="9" xfId="2" applyNumberFormat="1" applyFont="1" applyFill="1" applyBorder="1" applyAlignment="1">
      <alignment vertical="top"/>
    </xf>
    <xf numFmtId="177" fontId="4" fillId="3" borderId="8" xfId="2" applyNumberFormat="1" applyFont="1" applyFill="1" applyBorder="1" applyAlignment="1">
      <alignment vertical="top"/>
    </xf>
    <xf numFmtId="177" fontId="4" fillId="3" borderId="7" xfId="0" applyNumberFormat="1" applyFont="1" applyFill="1" applyBorder="1" applyAlignment="1">
      <alignment vertical="center"/>
    </xf>
    <xf numFmtId="177" fontId="4" fillId="3" borderId="15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vertical="center"/>
    </xf>
    <xf numFmtId="177" fontId="4" fillId="3" borderId="8" xfId="0" applyNumberFormat="1" applyFont="1" applyFill="1" applyBorder="1" applyAlignment="1">
      <alignment horizontal="right" vertical="center"/>
    </xf>
    <xf numFmtId="177" fontId="4" fillId="3" borderId="28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horizontal="right" vertical="center"/>
    </xf>
    <xf numFmtId="177" fontId="4" fillId="3" borderId="8" xfId="0" applyNumberFormat="1" applyFont="1" applyFill="1" applyBorder="1" applyAlignment="1">
      <alignment vertical="center"/>
    </xf>
    <xf numFmtId="177" fontId="4" fillId="3" borderId="10" xfId="0" applyNumberFormat="1" applyFont="1" applyFill="1" applyBorder="1">
      <alignment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187" fontId="4" fillId="3" borderId="21" xfId="0" applyNumberFormat="1" applyFont="1" applyFill="1" applyBorder="1" applyAlignment="1">
      <alignment vertical="top"/>
    </xf>
    <xf numFmtId="176" fontId="4" fillId="0" borderId="3" xfId="0" applyNumberFormat="1" applyFont="1" applyFill="1" applyBorder="1" applyAlignment="1">
      <alignment vertical="top"/>
    </xf>
    <xf numFmtId="178" fontId="4" fillId="3" borderId="53" xfId="0" applyNumberFormat="1" applyFont="1" applyFill="1" applyBorder="1" applyAlignment="1">
      <alignment vertical="center" wrapText="1"/>
    </xf>
    <xf numFmtId="178" fontId="4" fillId="3" borderId="16" xfId="0" applyNumberFormat="1" applyFont="1" applyFill="1" applyBorder="1" applyAlignment="1">
      <alignment vertical="center" wrapText="1"/>
    </xf>
    <xf numFmtId="178" fontId="4" fillId="3" borderId="54" xfId="0" applyNumberFormat="1" applyFont="1" applyFill="1" applyBorder="1" applyAlignment="1">
      <alignment vertical="center" wrapText="1"/>
    </xf>
    <xf numFmtId="178" fontId="4" fillId="3" borderId="75" xfId="0" applyNumberFormat="1" applyFont="1" applyFill="1" applyBorder="1" applyAlignment="1">
      <alignment vertical="center" wrapText="1"/>
    </xf>
    <xf numFmtId="178" fontId="4" fillId="3" borderId="76" xfId="0" applyNumberFormat="1" applyFont="1" applyFill="1" applyBorder="1" applyAlignment="1">
      <alignment vertical="center" wrapText="1"/>
    </xf>
    <xf numFmtId="178" fontId="4" fillId="3" borderId="77" xfId="0" applyNumberFormat="1" applyFont="1" applyFill="1" applyBorder="1" applyAlignment="1">
      <alignment vertical="center" wrapText="1"/>
    </xf>
    <xf numFmtId="188" fontId="3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 wrapText="1" shrinkToFit="1"/>
    </xf>
    <xf numFmtId="0" fontId="4" fillId="4" borderId="0" xfId="0" applyFont="1" applyFill="1" applyBorder="1" applyAlignment="1">
      <alignment horizontal="left" vertical="top" wrapText="1" shrinkToFit="1"/>
    </xf>
    <xf numFmtId="0" fontId="4" fillId="4" borderId="7" xfId="0" applyFont="1" applyFill="1" applyBorder="1" applyAlignment="1">
      <alignment horizontal="left" vertical="top" wrapText="1" shrinkToFit="1"/>
    </xf>
    <xf numFmtId="0" fontId="4" fillId="4" borderId="2" xfId="0" applyFont="1" applyFill="1" applyBorder="1" applyAlignment="1">
      <alignment horizontal="left" vertical="top" wrapText="1" shrinkToFit="1"/>
    </xf>
    <xf numFmtId="0" fontId="4" fillId="4" borderId="13" xfId="0" applyFont="1" applyFill="1" applyBorder="1" applyAlignment="1">
      <alignment horizontal="left" vertical="top" wrapText="1" shrinkToFit="1"/>
    </xf>
    <xf numFmtId="0" fontId="4" fillId="4" borderId="3" xfId="0" applyFont="1" applyFill="1" applyBorder="1" applyAlignment="1">
      <alignment horizontal="left" vertical="top" wrapText="1" shrinkToFit="1"/>
    </xf>
    <xf numFmtId="0" fontId="4" fillId="4" borderId="6" xfId="0" applyFont="1" applyFill="1" applyBorder="1" applyAlignment="1">
      <alignment horizontal="center" vertical="top" shrinkToFit="1"/>
    </xf>
    <xf numFmtId="0" fontId="4" fillId="4" borderId="0" xfId="0" applyFont="1" applyFill="1" applyBorder="1" applyAlignment="1">
      <alignment horizontal="center" vertical="top" shrinkToFit="1"/>
    </xf>
    <xf numFmtId="0" fontId="4" fillId="4" borderId="7" xfId="0" applyFont="1" applyFill="1" applyBorder="1" applyAlignment="1">
      <alignment horizontal="center" vertical="top" shrinkToFit="1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5" xfId="0" quotePrefix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80" fontId="4" fillId="0" borderId="12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center" vertical="center" wrapText="1"/>
    </xf>
    <xf numFmtId="0" fontId="20" fillId="5" borderId="0" xfId="0" applyFont="1" applyFill="1" applyAlignment="1">
      <alignment horizontal="left" vertical="center"/>
    </xf>
    <xf numFmtId="0" fontId="21" fillId="5" borderId="0" xfId="0" applyFont="1" applyFill="1" applyAlignment="1">
      <alignment vertical="center"/>
    </xf>
    <xf numFmtId="0" fontId="20" fillId="5" borderId="0" xfId="0" applyFont="1" applyFill="1" applyAlignment="1">
      <alignment vertical="center" wrapText="1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_111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130"/>
  <sheetViews>
    <sheetView topLeftCell="A118" workbookViewId="0">
      <selection activeCell="A131" sqref="A131"/>
    </sheetView>
  </sheetViews>
  <sheetFormatPr defaultColWidth="12.08984375" defaultRowHeight="14" x14ac:dyDescent="0.2"/>
  <cols>
    <col min="1" max="1" width="10.453125" style="78" bestFit="1" customWidth="1"/>
    <col min="2" max="2" width="28.6328125" style="78" bestFit="1" customWidth="1"/>
    <col min="3" max="16384" width="12.08984375" style="78"/>
  </cols>
  <sheetData>
    <row r="1" spans="1:2" x14ac:dyDescent="0.2">
      <c r="A1" s="78" t="s">
        <v>426</v>
      </c>
      <c r="B1" s="78" t="s">
        <v>28</v>
      </c>
    </row>
    <row r="2" spans="1:2" x14ac:dyDescent="0.2">
      <c r="A2" s="78" t="s">
        <v>29</v>
      </c>
      <c r="B2" s="78" t="s">
        <v>30</v>
      </c>
    </row>
    <row r="3" spans="1:2" x14ac:dyDescent="0.2">
      <c r="A3" s="78" t="s">
        <v>31</v>
      </c>
      <c r="B3" s="78" t="s">
        <v>32</v>
      </c>
    </row>
    <row r="4" spans="1:2" x14ac:dyDescent="0.2">
      <c r="A4" s="78" t="s">
        <v>33</v>
      </c>
      <c r="B4" s="78" t="s">
        <v>34</v>
      </c>
    </row>
    <row r="5" spans="1:2" x14ac:dyDescent="0.2">
      <c r="A5" s="78" t="s">
        <v>35</v>
      </c>
      <c r="B5" s="78" t="s">
        <v>36</v>
      </c>
    </row>
    <row r="6" spans="1:2" x14ac:dyDescent="0.2">
      <c r="A6" s="78" t="s">
        <v>37</v>
      </c>
      <c r="B6" s="78" t="s">
        <v>38</v>
      </c>
    </row>
    <row r="7" spans="1:2" x14ac:dyDescent="0.2">
      <c r="A7" s="78" t="s">
        <v>39</v>
      </c>
      <c r="B7" s="78" t="s">
        <v>40</v>
      </c>
    </row>
    <row r="8" spans="1:2" x14ac:dyDescent="0.2">
      <c r="A8" s="78" t="s">
        <v>41</v>
      </c>
      <c r="B8" s="78" t="s">
        <v>42</v>
      </c>
    </row>
    <row r="9" spans="1:2" x14ac:dyDescent="0.2">
      <c r="A9" s="78" t="s">
        <v>43</v>
      </c>
      <c r="B9" s="78" t="s">
        <v>44</v>
      </c>
    </row>
    <row r="10" spans="1:2" x14ac:dyDescent="0.2">
      <c r="A10" s="78" t="s">
        <v>45</v>
      </c>
      <c r="B10" s="78" t="s">
        <v>46</v>
      </c>
    </row>
    <row r="11" spans="1:2" x14ac:dyDescent="0.2">
      <c r="A11" s="78" t="s">
        <v>47</v>
      </c>
      <c r="B11" s="78" t="s">
        <v>48</v>
      </c>
    </row>
    <row r="12" spans="1:2" x14ac:dyDescent="0.2">
      <c r="A12" s="78" t="s">
        <v>49</v>
      </c>
      <c r="B12" s="78" t="s">
        <v>50</v>
      </c>
    </row>
    <row r="13" spans="1:2" x14ac:dyDescent="0.2">
      <c r="A13" s="78" t="s">
        <v>51</v>
      </c>
      <c r="B13" s="78" t="s">
        <v>52</v>
      </c>
    </row>
    <row r="14" spans="1:2" x14ac:dyDescent="0.2">
      <c r="A14" s="78" t="s">
        <v>53</v>
      </c>
      <c r="B14" s="78" t="s">
        <v>54</v>
      </c>
    </row>
    <row r="15" spans="1:2" x14ac:dyDescent="0.2">
      <c r="A15" s="78" t="s">
        <v>55</v>
      </c>
      <c r="B15" s="78" t="s">
        <v>56</v>
      </c>
    </row>
    <row r="16" spans="1:2" x14ac:dyDescent="0.2">
      <c r="A16" s="78" t="s">
        <v>57</v>
      </c>
      <c r="B16" s="78" t="s">
        <v>58</v>
      </c>
    </row>
    <row r="17" spans="1:2" x14ac:dyDescent="0.2">
      <c r="A17" s="78" t="s">
        <v>59</v>
      </c>
      <c r="B17" s="78" t="s">
        <v>60</v>
      </c>
    </row>
    <row r="18" spans="1:2" x14ac:dyDescent="0.2">
      <c r="A18" s="78" t="s">
        <v>61</v>
      </c>
      <c r="B18" s="78" t="s">
        <v>62</v>
      </c>
    </row>
    <row r="19" spans="1:2" x14ac:dyDescent="0.2">
      <c r="A19" s="78" t="s">
        <v>63</v>
      </c>
      <c r="B19" s="78" t="s">
        <v>64</v>
      </c>
    </row>
    <row r="20" spans="1:2" x14ac:dyDescent="0.2">
      <c r="A20" s="78" t="s">
        <v>65</v>
      </c>
      <c r="B20" s="78" t="s">
        <v>66</v>
      </c>
    </row>
    <row r="21" spans="1:2" x14ac:dyDescent="0.2">
      <c r="A21" s="78" t="s">
        <v>67</v>
      </c>
      <c r="B21" s="78" t="s">
        <v>68</v>
      </c>
    </row>
    <row r="22" spans="1:2" x14ac:dyDescent="0.2">
      <c r="A22" s="78" t="s">
        <v>69</v>
      </c>
      <c r="B22" s="78" t="s">
        <v>70</v>
      </c>
    </row>
    <row r="23" spans="1:2" x14ac:dyDescent="0.2">
      <c r="A23" s="78" t="s">
        <v>71</v>
      </c>
      <c r="B23" s="78" t="s">
        <v>72</v>
      </c>
    </row>
    <row r="24" spans="1:2" x14ac:dyDescent="0.2">
      <c r="A24" s="78" t="s">
        <v>73</v>
      </c>
      <c r="B24" s="78" t="s">
        <v>74</v>
      </c>
    </row>
    <row r="25" spans="1:2" x14ac:dyDescent="0.2">
      <c r="A25" s="78" t="s">
        <v>75</v>
      </c>
      <c r="B25" s="78" t="s">
        <v>76</v>
      </c>
    </row>
    <row r="26" spans="1:2" x14ac:dyDescent="0.2">
      <c r="A26" s="78" t="s">
        <v>77</v>
      </c>
      <c r="B26" s="78" t="s">
        <v>78</v>
      </c>
    </row>
    <row r="27" spans="1:2" x14ac:dyDescent="0.2">
      <c r="A27" s="78" t="s">
        <v>79</v>
      </c>
      <c r="B27" s="78" t="s">
        <v>80</v>
      </c>
    </row>
    <row r="28" spans="1:2" x14ac:dyDescent="0.2">
      <c r="A28" s="78" t="s">
        <v>81</v>
      </c>
      <c r="B28" s="78" t="s">
        <v>82</v>
      </c>
    </row>
    <row r="29" spans="1:2" x14ac:dyDescent="0.2">
      <c r="A29" s="78" t="s">
        <v>83</v>
      </c>
      <c r="B29" s="78" t="s">
        <v>84</v>
      </c>
    </row>
    <row r="30" spans="1:2" x14ac:dyDescent="0.2">
      <c r="A30" s="78" t="s">
        <v>85</v>
      </c>
      <c r="B30" s="78" t="s">
        <v>86</v>
      </c>
    </row>
    <row r="31" spans="1:2" x14ac:dyDescent="0.2">
      <c r="A31" s="78" t="s">
        <v>87</v>
      </c>
      <c r="B31" s="78" t="s">
        <v>88</v>
      </c>
    </row>
    <row r="32" spans="1:2" x14ac:dyDescent="0.2">
      <c r="A32" s="78" t="s">
        <v>89</v>
      </c>
      <c r="B32" s="78" t="s">
        <v>90</v>
      </c>
    </row>
    <row r="33" spans="1:2" x14ac:dyDescent="0.2">
      <c r="A33" s="78" t="s">
        <v>91</v>
      </c>
      <c r="B33" s="78" t="s">
        <v>92</v>
      </c>
    </row>
    <row r="34" spans="1:2" x14ac:dyDescent="0.2">
      <c r="A34" s="78" t="s">
        <v>93</v>
      </c>
      <c r="B34" s="78" t="s">
        <v>94</v>
      </c>
    </row>
    <row r="35" spans="1:2" x14ac:dyDescent="0.2">
      <c r="A35" s="78" t="s">
        <v>95</v>
      </c>
      <c r="B35" s="78" t="s">
        <v>96</v>
      </c>
    </row>
    <row r="36" spans="1:2" x14ac:dyDescent="0.2">
      <c r="A36" s="78" t="s">
        <v>97</v>
      </c>
      <c r="B36" s="78" t="s">
        <v>98</v>
      </c>
    </row>
    <row r="37" spans="1:2" x14ac:dyDescent="0.2">
      <c r="A37" s="78" t="s">
        <v>99</v>
      </c>
      <c r="B37" s="78" t="s">
        <v>100</v>
      </c>
    </row>
    <row r="38" spans="1:2" x14ac:dyDescent="0.2">
      <c r="A38" s="78" t="s">
        <v>101</v>
      </c>
      <c r="B38" s="78" t="s">
        <v>102</v>
      </c>
    </row>
    <row r="39" spans="1:2" x14ac:dyDescent="0.2">
      <c r="A39" s="78" t="s">
        <v>103</v>
      </c>
      <c r="B39" s="78" t="s">
        <v>104</v>
      </c>
    </row>
    <row r="40" spans="1:2" x14ac:dyDescent="0.2">
      <c r="A40" s="78" t="s">
        <v>105</v>
      </c>
      <c r="B40" s="78" t="s">
        <v>106</v>
      </c>
    </row>
    <row r="41" spans="1:2" x14ac:dyDescent="0.2">
      <c r="A41" s="78" t="s">
        <v>107</v>
      </c>
      <c r="B41" s="78" t="s">
        <v>108</v>
      </c>
    </row>
    <row r="42" spans="1:2" x14ac:dyDescent="0.2">
      <c r="A42" s="78" t="s">
        <v>109</v>
      </c>
      <c r="B42" s="78" t="s">
        <v>110</v>
      </c>
    </row>
    <row r="43" spans="1:2" x14ac:dyDescent="0.2">
      <c r="A43" s="78" t="s">
        <v>111</v>
      </c>
      <c r="B43" s="78" t="s">
        <v>112</v>
      </c>
    </row>
    <row r="44" spans="1:2" x14ac:dyDescent="0.2">
      <c r="A44" s="78" t="s">
        <v>113</v>
      </c>
      <c r="B44" s="78" t="s">
        <v>114</v>
      </c>
    </row>
    <row r="45" spans="1:2" x14ac:dyDescent="0.2">
      <c r="A45" s="78" t="s">
        <v>115</v>
      </c>
      <c r="B45" s="78" t="s">
        <v>116</v>
      </c>
    </row>
    <row r="46" spans="1:2" x14ac:dyDescent="0.2">
      <c r="A46" s="78" t="s">
        <v>117</v>
      </c>
      <c r="B46" s="78" t="s">
        <v>118</v>
      </c>
    </row>
    <row r="47" spans="1:2" x14ac:dyDescent="0.2">
      <c r="A47" s="78" t="s">
        <v>119</v>
      </c>
      <c r="B47" s="78" t="s">
        <v>120</v>
      </c>
    </row>
    <row r="48" spans="1:2" x14ac:dyDescent="0.2">
      <c r="A48" s="78" t="s">
        <v>121</v>
      </c>
      <c r="B48" s="78" t="s">
        <v>122</v>
      </c>
    </row>
    <row r="49" spans="1:2" x14ac:dyDescent="0.2">
      <c r="A49" s="78" t="s">
        <v>123</v>
      </c>
      <c r="B49" s="78" t="s">
        <v>124</v>
      </c>
    </row>
    <row r="50" spans="1:2" x14ac:dyDescent="0.2">
      <c r="A50" s="78" t="s">
        <v>125</v>
      </c>
      <c r="B50" s="78" t="s">
        <v>126</v>
      </c>
    </row>
    <row r="51" spans="1:2" x14ac:dyDescent="0.2">
      <c r="A51" s="78" t="s">
        <v>127</v>
      </c>
      <c r="B51" s="78" t="s">
        <v>128</v>
      </c>
    </row>
    <row r="52" spans="1:2" x14ac:dyDescent="0.2">
      <c r="A52" s="78" t="s">
        <v>129</v>
      </c>
      <c r="B52" s="78" t="s">
        <v>130</v>
      </c>
    </row>
    <row r="53" spans="1:2" x14ac:dyDescent="0.2">
      <c r="A53" s="78" t="s">
        <v>131</v>
      </c>
      <c r="B53" s="78" t="s">
        <v>132</v>
      </c>
    </row>
    <row r="54" spans="1:2" x14ac:dyDescent="0.2">
      <c r="A54" s="78" t="s">
        <v>133</v>
      </c>
      <c r="B54" s="78" t="s">
        <v>134</v>
      </c>
    </row>
    <row r="55" spans="1:2" x14ac:dyDescent="0.2">
      <c r="A55" s="78" t="s">
        <v>135</v>
      </c>
      <c r="B55" s="78" t="s">
        <v>136</v>
      </c>
    </row>
    <row r="56" spans="1:2" x14ac:dyDescent="0.2">
      <c r="A56" s="78" t="s">
        <v>137</v>
      </c>
      <c r="B56" s="78" t="s">
        <v>138</v>
      </c>
    </row>
    <row r="57" spans="1:2" x14ac:dyDescent="0.2">
      <c r="A57" s="78" t="s">
        <v>139</v>
      </c>
      <c r="B57" s="78" t="s">
        <v>140</v>
      </c>
    </row>
    <row r="58" spans="1:2" x14ac:dyDescent="0.2">
      <c r="A58" s="78" t="s">
        <v>141</v>
      </c>
      <c r="B58" s="78" t="s">
        <v>142</v>
      </c>
    </row>
    <row r="59" spans="1:2" x14ac:dyDescent="0.2">
      <c r="A59" s="78" t="s">
        <v>143</v>
      </c>
      <c r="B59" s="78" t="s">
        <v>144</v>
      </c>
    </row>
    <row r="60" spans="1:2" x14ac:dyDescent="0.2">
      <c r="A60" s="78" t="s">
        <v>145</v>
      </c>
      <c r="B60" s="78" t="s">
        <v>146</v>
      </c>
    </row>
    <row r="61" spans="1:2" x14ac:dyDescent="0.2">
      <c r="A61" s="78" t="s">
        <v>147</v>
      </c>
      <c r="B61" s="78" t="s">
        <v>148</v>
      </c>
    </row>
    <row r="62" spans="1:2" x14ac:dyDescent="0.2">
      <c r="A62" s="78" t="s">
        <v>149</v>
      </c>
      <c r="B62" s="78" t="s">
        <v>150</v>
      </c>
    </row>
    <row r="63" spans="1:2" x14ac:dyDescent="0.2">
      <c r="A63" s="78" t="s">
        <v>151</v>
      </c>
      <c r="B63" s="78" t="s">
        <v>152</v>
      </c>
    </row>
    <row r="64" spans="1:2" x14ac:dyDescent="0.2">
      <c r="A64" s="78" t="s">
        <v>153</v>
      </c>
      <c r="B64" s="78" t="s">
        <v>154</v>
      </c>
    </row>
    <row r="65" spans="1:2" x14ac:dyDescent="0.2">
      <c r="A65" s="78" t="s">
        <v>155</v>
      </c>
      <c r="B65" s="78" t="s">
        <v>156</v>
      </c>
    </row>
    <row r="66" spans="1:2" x14ac:dyDescent="0.2">
      <c r="A66" s="78" t="s">
        <v>157</v>
      </c>
      <c r="B66" s="78" t="s">
        <v>158</v>
      </c>
    </row>
    <row r="67" spans="1:2" x14ac:dyDescent="0.2">
      <c r="A67" s="78" t="s">
        <v>159</v>
      </c>
      <c r="B67" s="78" t="s">
        <v>160</v>
      </c>
    </row>
    <row r="68" spans="1:2" x14ac:dyDescent="0.2">
      <c r="A68" s="78" t="s">
        <v>161</v>
      </c>
      <c r="B68" s="78" t="s">
        <v>162</v>
      </c>
    </row>
    <row r="69" spans="1:2" x14ac:dyDescent="0.2">
      <c r="A69" s="78" t="s">
        <v>163</v>
      </c>
      <c r="B69" s="78" t="s">
        <v>164</v>
      </c>
    </row>
    <row r="70" spans="1:2" x14ac:dyDescent="0.2">
      <c r="A70" s="78" t="s">
        <v>165</v>
      </c>
      <c r="B70" s="78" t="s">
        <v>166</v>
      </c>
    </row>
    <row r="71" spans="1:2" x14ac:dyDescent="0.2">
      <c r="A71" s="78" t="s">
        <v>167</v>
      </c>
      <c r="B71" s="78" t="s">
        <v>168</v>
      </c>
    </row>
    <row r="72" spans="1:2" x14ac:dyDescent="0.2">
      <c r="A72" s="78" t="s">
        <v>169</v>
      </c>
      <c r="B72" s="78" t="s">
        <v>170</v>
      </c>
    </row>
    <row r="73" spans="1:2" x14ac:dyDescent="0.2">
      <c r="A73" s="78" t="s">
        <v>171</v>
      </c>
      <c r="B73" s="78" t="s">
        <v>172</v>
      </c>
    </row>
    <row r="74" spans="1:2" x14ac:dyDescent="0.2">
      <c r="A74" s="78" t="s">
        <v>173</v>
      </c>
      <c r="B74" s="78" t="s">
        <v>174</v>
      </c>
    </row>
    <row r="75" spans="1:2" x14ac:dyDescent="0.2">
      <c r="A75" s="78" t="s">
        <v>175</v>
      </c>
      <c r="B75" s="78" t="s">
        <v>176</v>
      </c>
    </row>
    <row r="76" spans="1:2" x14ac:dyDescent="0.2">
      <c r="A76" s="78" t="s">
        <v>177</v>
      </c>
      <c r="B76" s="78" t="s">
        <v>178</v>
      </c>
    </row>
    <row r="77" spans="1:2" x14ac:dyDescent="0.2">
      <c r="A77" s="78" t="s">
        <v>179</v>
      </c>
      <c r="B77" s="78" t="s">
        <v>180</v>
      </c>
    </row>
    <row r="78" spans="1:2" x14ac:dyDescent="0.2">
      <c r="A78" s="78" t="s">
        <v>181</v>
      </c>
      <c r="B78" s="78" t="s">
        <v>182</v>
      </c>
    </row>
    <row r="79" spans="1:2" x14ac:dyDescent="0.2">
      <c r="A79" s="78" t="s">
        <v>183</v>
      </c>
      <c r="B79" s="78" t="s">
        <v>184</v>
      </c>
    </row>
    <row r="80" spans="1:2" x14ac:dyDescent="0.2">
      <c r="A80" s="78" t="s">
        <v>185</v>
      </c>
      <c r="B80" s="78" t="s">
        <v>186</v>
      </c>
    </row>
    <row r="81" spans="1:2" x14ac:dyDescent="0.2">
      <c r="A81" s="78" t="s">
        <v>187</v>
      </c>
      <c r="B81" s="78" t="s">
        <v>188</v>
      </c>
    </row>
    <row r="82" spans="1:2" x14ac:dyDescent="0.2">
      <c r="A82" s="78" t="s">
        <v>189</v>
      </c>
      <c r="B82" s="78" t="s">
        <v>190</v>
      </c>
    </row>
    <row r="83" spans="1:2" x14ac:dyDescent="0.2">
      <c r="A83" s="78" t="s">
        <v>191</v>
      </c>
      <c r="B83" s="78" t="s">
        <v>192</v>
      </c>
    </row>
    <row r="84" spans="1:2" x14ac:dyDescent="0.2">
      <c r="A84" s="78" t="s">
        <v>193</v>
      </c>
      <c r="B84" s="78" t="s">
        <v>194</v>
      </c>
    </row>
    <row r="85" spans="1:2" x14ac:dyDescent="0.2">
      <c r="A85" s="78" t="s">
        <v>195</v>
      </c>
      <c r="B85" s="78" t="s">
        <v>196</v>
      </c>
    </row>
    <row r="86" spans="1:2" x14ac:dyDescent="0.2">
      <c r="A86" s="78" t="s">
        <v>197</v>
      </c>
      <c r="B86" s="78" t="s">
        <v>198</v>
      </c>
    </row>
    <row r="87" spans="1:2" x14ac:dyDescent="0.2">
      <c r="A87" s="78" t="s">
        <v>199</v>
      </c>
      <c r="B87" s="78" t="s">
        <v>200</v>
      </c>
    </row>
    <row r="88" spans="1:2" x14ac:dyDescent="0.2">
      <c r="A88" s="78" t="s">
        <v>201</v>
      </c>
      <c r="B88" s="78" t="s">
        <v>202</v>
      </c>
    </row>
    <row r="89" spans="1:2" x14ac:dyDescent="0.2">
      <c r="A89" s="78" t="s">
        <v>203</v>
      </c>
      <c r="B89" s="78" t="s">
        <v>204</v>
      </c>
    </row>
    <row r="90" spans="1:2" x14ac:dyDescent="0.2">
      <c r="A90" s="78" t="s">
        <v>205</v>
      </c>
      <c r="B90" s="78" t="s">
        <v>206</v>
      </c>
    </row>
    <row r="91" spans="1:2" x14ac:dyDescent="0.2">
      <c r="A91" s="78" t="s">
        <v>207</v>
      </c>
      <c r="B91" s="78" t="s">
        <v>208</v>
      </c>
    </row>
    <row r="92" spans="1:2" x14ac:dyDescent="0.2">
      <c r="A92" s="78" t="s">
        <v>209</v>
      </c>
      <c r="B92" s="78" t="s">
        <v>210</v>
      </c>
    </row>
    <row r="93" spans="1:2" x14ac:dyDescent="0.2">
      <c r="A93" s="78" t="s">
        <v>211</v>
      </c>
      <c r="B93" s="78" t="s">
        <v>212</v>
      </c>
    </row>
    <row r="94" spans="1:2" x14ac:dyDescent="0.2">
      <c r="A94" s="78" t="s">
        <v>213</v>
      </c>
      <c r="B94" s="78" t="s">
        <v>214</v>
      </c>
    </row>
    <row r="95" spans="1:2" x14ac:dyDescent="0.2">
      <c r="A95" s="78" t="s">
        <v>215</v>
      </c>
      <c r="B95" s="78" t="s">
        <v>216</v>
      </c>
    </row>
    <row r="96" spans="1:2" x14ac:dyDescent="0.2">
      <c r="A96" s="78" t="s">
        <v>217</v>
      </c>
      <c r="B96" s="78" t="s">
        <v>218</v>
      </c>
    </row>
    <row r="97" spans="1:2" x14ac:dyDescent="0.2">
      <c r="A97" s="78" t="s">
        <v>219</v>
      </c>
      <c r="B97" s="78" t="s">
        <v>220</v>
      </c>
    </row>
    <row r="98" spans="1:2" x14ac:dyDescent="0.2">
      <c r="A98" s="78" t="s">
        <v>221</v>
      </c>
      <c r="B98" s="78" t="s">
        <v>222</v>
      </c>
    </row>
    <row r="99" spans="1:2" x14ac:dyDescent="0.2">
      <c r="A99" s="78" t="s">
        <v>223</v>
      </c>
      <c r="B99" s="78" t="s">
        <v>224</v>
      </c>
    </row>
    <row r="100" spans="1:2" x14ac:dyDescent="0.2">
      <c r="A100" s="78" t="s">
        <v>225</v>
      </c>
      <c r="B100" s="78" t="s">
        <v>226</v>
      </c>
    </row>
    <row r="101" spans="1:2" x14ac:dyDescent="0.2">
      <c r="A101" s="78" t="s">
        <v>227</v>
      </c>
      <c r="B101" s="78" t="s">
        <v>228</v>
      </c>
    </row>
    <row r="102" spans="1:2" x14ac:dyDescent="0.2">
      <c r="A102" s="78" t="s">
        <v>229</v>
      </c>
      <c r="B102" s="78" t="s">
        <v>230</v>
      </c>
    </row>
    <row r="103" spans="1:2" x14ac:dyDescent="0.2">
      <c r="A103" s="78" t="s">
        <v>231</v>
      </c>
      <c r="B103" s="78" t="s">
        <v>232</v>
      </c>
    </row>
    <row r="104" spans="1:2" x14ac:dyDescent="0.2">
      <c r="A104" s="78" t="s">
        <v>233</v>
      </c>
      <c r="B104" s="78" t="s">
        <v>234</v>
      </c>
    </row>
    <row r="105" spans="1:2" x14ac:dyDescent="0.2">
      <c r="A105" s="78" t="s">
        <v>235</v>
      </c>
      <c r="B105" s="78" t="s">
        <v>236</v>
      </c>
    </row>
    <row r="106" spans="1:2" x14ac:dyDescent="0.2">
      <c r="A106" s="78" t="s">
        <v>237</v>
      </c>
      <c r="B106" s="78" t="s">
        <v>238</v>
      </c>
    </row>
    <row r="107" spans="1:2" x14ac:dyDescent="0.2">
      <c r="A107" s="78" t="s">
        <v>239</v>
      </c>
      <c r="B107" s="78" t="s">
        <v>240</v>
      </c>
    </row>
    <row r="108" spans="1:2" x14ac:dyDescent="0.2">
      <c r="A108" s="78" t="s">
        <v>241</v>
      </c>
      <c r="B108" s="78" t="s">
        <v>242</v>
      </c>
    </row>
    <row r="109" spans="1:2" x14ac:dyDescent="0.2">
      <c r="A109" s="78" t="s">
        <v>243</v>
      </c>
      <c r="B109" s="78" t="s">
        <v>244</v>
      </c>
    </row>
    <row r="110" spans="1:2" x14ac:dyDescent="0.2">
      <c r="A110" s="78" t="s">
        <v>245</v>
      </c>
      <c r="B110" s="78" t="s">
        <v>246</v>
      </c>
    </row>
    <row r="111" spans="1:2" x14ac:dyDescent="0.2">
      <c r="A111" s="78" t="s">
        <v>247</v>
      </c>
      <c r="B111" s="78" t="s">
        <v>248</v>
      </c>
    </row>
    <row r="112" spans="1:2" x14ac:dyDescent="0.2">
      <c r="A112" s="78" t="s">
        <v>249</v>
      </c>
      <c r="B112" s="78" t="s">
        <v>250</v>
      </c>
    </row>
    <row r="113" spans="1:2" x14ac:dyDescent="0.2">
      <c r="A113" s="78" t="s">
        <v>251</v>
      </c>
      <c r="B113" s="78" t="s">
        <v>252</v>
      </c>
    </row>
    <row r="114" spans="1:2" x14ac:dyDescent="0.2">
      <c r="A114" s="78" t="s">
        <v>253</v>
      </c>
      <c r="B114" s="78" t="s">
        <v>254</v>
      </c>
    </row>
    <row r="115" spans="1:2" x14ac:dyDescent="0.2">
      <c r="A115" s="78" t="s">
        <v>255</v>
      </c>
      <c r="B115" s="78" t="s">
        <v>256</v>
      </c>
    </row>
    <row r="116" spans="1:2" x14ac:dyDescent="0.2">
      <c r="A116" s="78" t="s">
        <v>257</v>
      </c>
      <c r="B116" s="78" t="s">
        <v>258</v>
      </c>
    </row>
    <row r="117" spans="1:2" x14ac:dyDescent="0.2">
      <c r="A117" s="78" t="s">
        <v>259</v>
      </c>
      <c r="B117" s="78" t="s">
        <v>260</v>
      </c>
    </row>
    <row r="118" spans="1:2" x14ac:dyDescent="0.2">
      <c r="A118" s="78" t="s">
        <v>261</v>
      </c>
      <c r="B118" s="78" t="s">
        <v>262</v>
      </c>
    </row>
    <row r="119" spans="1:2" x14ac:dyDescent="0.2">
      <c r="A119" s="78" t="s">
        <v>263</v>
      </c>
      <c r="B119" s="78" t="s">
        <v>264</v>
      </c>
    </row>
    <row r="120" spans="1:2" x14ac:dyDescent="0.2">
      <c r="A120" s="78" t="s">
        <v>265</v>
      </c>
      <c r="B120" s="78" t="s">
        <v>266</v>
      </c>
    </row>
    <row r="121" spans="1:2" x14ac:dyDescent="0.2">
      <c r="A121" s="78" t="s">
        <v>267</v>
      </c>
      <c r="B121" s="78" t="s">
        <v>268</v>
      </c>
    </row>
    <row r="122" spans="1:2" x14ac:dyDescent="0.2">
      <c r="A122" s="78" t="s">
        <v>269</v>
      </c>
      <c r="B122" s="78" t="s">
        <v>270</v>
      </c>
    </row>
    <row r="123" spans="1:2" x14ac:dyDescent="0.2">
      <c r="A123" s="78" t="s">
        <v>271</v>
      </c>
      <c r="B123" s="78" t="s">
        <v>272</v>
      </c>
    </row>
    <row r="124" spans="1:2" x14ac:dyDescent="0.2">
      <c r="A124" s="78" t="s">
        <v>273</v>
      </c>
      <c r="B124" s="78" t="s">
        <v>274</v>
      </c>
    </row>
    <row r="125" spans="1:2" x14ac:dyDescent="0.2">
      <c r="A125" s="78" t="s">
        <v>275</v>
      </c>
      <c r="B125" s="78" t="s">
        <v>276</v>
      </c>
    </row>
    <row r="126" spans="1:2" x14ac:dyDescent="0.2">
      <c r="A126" s="78" t="s">
        <v>277</v>
      </c>
      <c r="B126" s="78" t="s">
        <v>278</v>
      </c>
    </row>
    <row r="127" spans="1:2" x14ac:dyDescent="0.2">
      <c r="A127" s="78" t="s">
        <v>279</v>
      </c>
      <c r="B127" s="78" t="s">
        <v>280</v>
      </c>
    </row>
    <row r="128" spans="1:2" x14ac:dyDescent="0.2">
      <c r="A128" s="78" t="s">
        <v>281</v>
      </c>
      <c r="B128" s="78" t="s">
        <v>282</v>
      </c>
    </row>
    <row r="129" spans="1:2" x14ac:dyDescent="0.2">
      <c r="A129" s="78" t="s">
        <v>283</v>
      </c>
      <c r="B129" s="78" t="s">
        <v>284</v>
      </c>
    </row>
    <row r="130" spans="1:2" x14ac:dyDescent="0.2">
      <c r="A130" s="78" t="s">
        <v>522</v>
      </c>
      <c r="B130" s="78" t="s">
        <v>285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zoomScale="89" zoomScaleNormal="89" workbookViewId="0">
      <pane ySplit="4" topLeftCell="A8" activePane="bottomLeft" state="frozen"/>
      <selection pane="bottomLeft" activeCell="A5" sqref="A5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0.453125" style="390" bestFit="1" customWidth="1"/>
    <col min="7" max="7" width="5.36328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36328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90" bestFit="1" customWidth="1"/>
    <col min="17" max="17" width="9.08984375" style="390" bestFit="1" customWidth="1"/>
    <col min="18" max="18" width="14.6328125" customWidth="1"/>
    <col min="19" max="19" width="11.90625" bestFit="1" customWidth="1"/>
    <col min="20" max="20" width="11.7265625" customWidth="1"/>
    <col min="21" max="21" width="11.36328125" bestFit="1" customWidth="1"/>
  </cols>
  <sheetData>
    <row r="1" spans="1:21" x14ac:dyDescent="0.2">
      <c r="B1" s="255"/>
      <c r="C1" s="43" t="s">
        <v>334</v>
      </c>
    </row>
    <row r="2" spans="1:21" x14ac:dyDescent="0.2">
      <c r="A2" s="172" t="s">
        <v>398</v>
      </c>
    </row>
    <row r="3" spans="1:21" x14ac:dyDescent="0.2">
      <c r="C3" t="s">
        <v>356</v>
      </c>
    </row>
    <row r="4" spans="1:21" s="10" customFormat="1" ht="13.5" thickBot="1" x14ac:dyDescent="0.25">
      <c r="A4" s="149" t="s">
        <v>286</v>
      </c>
      <c r="B4" s="572" t="s">
        <v>287</v>
      </c>
      <c r="C4" s="573"/>
      <c r="D4" s="574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423</v>
      </c>
      <c r="T4" s="166" t="s">
        <v>421</v>
      </c>
      <c r="U4" s="166" t="s">
        <v>297</v>
      </c>
    </row>
    <row r="5" spans="1:21" ht="13.5" thickTop="1" x14ac:dyDescent="0.2">
      <c r="A5" s="169">
        <v>1</v>
      </c>
      <c r="B5" s="322"/>
      <c r="C5" s="323"/>
      <c r="D5" s="324"/>
      <c r="E5" s="169" t="s">
        <v>177</v>
      </c>
      <c r="F5" s="392">
        <v>2000</v>
      </c>
      <c r="G5" s="170">
        <v>30</v>
      </c>
      <c r="H5" s="315" t="s">
        <v>408</v>
      </c>
      <c r="I5" s="170">
        <v>5</v>
      </c>
      <c r="J5" s="315" t="s">
        <v>409</v>
      </c>
      <c r="K5" s="170">
        <v>3</v>
      </c>
      <c r="L5" s="284" t="s">
        <v>410</v>
      </c>
      <c r="M5" s="169"/>
      <c r="N5" s="284"/>
      <c r="O5" s="393">
        <f>ROUNDDOWN(PRODUCT(F5,G5,I5,K5,M5),2)</f>
        <v>900000</v>
      </c>
      <c r="P5" s="394">
        <f>O5-Q5</f>
        <v>900000</v>
      </c>
      <c r="Q5" s="395">
        <v>0</v>
      </c>
      <c r="R5" s="171"/>
      <c r="S5" s="169"/>
      <c r="T5" s="167" t="str">
        <f>IF(U5&gt;49999,"3者見積必要","")</f>
        <v/>
      </c>
      <c r="U5" s="168">
        <f>IF(E5='予算詳細　全体'!$L$4,F5*'予算詳細　全体'!$N$4,IF(E5='予算詳細　全体'!$L$5,F5*'予算詳細　全体'!$N$5,IF(E5='予算詳細　全体'!$L$6,F5*'予算詳細　全体'!$N$6,F5)))</f>
        <v>160</v>
      </c>
    </row>
    <row r="6" spans="1:21" x14ac:dyDescent="0.2">
      <c r="A6" s="169">
        <v>2</v>
      </c>
      <c r="B6" s="269"/>
      <c r="C6" s="270"/>
      <c r="D6" s="271"/>
      <c r="E6" s="169" t="s">
        <v>29</v>
      </c>
      <c r="F6" s="392">
        <v>500</v>
      </c>
      <c r="G6" s="170">
        <v>1</v>
      </c>
      <c r="H6" s="315" t="s">
        <v>408</v>
      </c>
      <c r="I6" s="170">
        <v>5</v>
      </c>
      <c r="J6" s="315" t="s">
        <v>409</v>
      </c>
      <c r="K6" s="170">
        <v>3</v>
      </c>
      <c r="L6" s="284" t="s">
        <v>410</v>
      </c>
      <c r="M6" s="169"/>
      <c r="N6" s="284"/>
      <c r="O6" s="393">
        <f t="shared" ref="O6:O7" si="0">ROUNDDOWN(PRODUCT(F6,G6,I6,K6,M6),2)</f>
        <v>7500</v>
      </c>
      <c r="P6" s="394">
        <f t="shared" ref="P6:P39" si="1">O6-Q6</f>
        <v>7500</v>
      </c>
      <c r="Q6" s="395">
        <v>0</v>
      </c>
      <c r="R6" s="171"/>
      <c r="S6" s="169"/>
      <c r="T6" s="167" t="str">
        <f t="shared" ref="T6:T93" si="2">IF(U6&gt;49999,"3者見積必要","")</f>
        <v>3者見積必要</v>
      </c>
      <c r="U6" s="168">
        <f>IF(E6='予算詳細　全体'!$L$4,F6*'予算詳細　全体'!$N$4,IF(E6='予算詳細　全体'!$L$5,F6*'予算詳細　全体'!$N$5,IF(E6='予算詳細　全体'!$L$6,F6*'予算詳細　全体'!$N$6,F6)))</f>
        <v>55000</v>
      </c>
    </row>
    <row r="7" spans="1:21" x14ac:dyDescent="0.2">
      <c r="A7" s="169">
        <v>3</v>
      </c>
      <c r="B7" s="269"/>
      <c r="C7" s="270"/>
      <c r="D7" s="271"/>
      <c r="E7" s="169" t="s">
        <v>247</v>
      </c>
      <c r="F7" s="392">
        <v>10000</v>
      </c>
      <c r="G7" s="170">
        <v>1</v>
      </c>
      <c r="H7" s="315" t="s">
        <v>405</v>
      </c>
      <c r="I7" s="170"/>
      <c r="J7" s="315"/>
      <c r="K7" s="170"/>
      <c r="L7" s="284"/>
      <c r="M7" s="169"/>
      <c r="N7" s="284"/>
      <c r="O7" s="393">
        <f t="shared" si="0"/>
        <v>10000</v>
      </c>
      <c r="P7" s="394">
        <f t="shared" si="1"/>
        <v>10000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30000</v>
      </c>
    </row>
    <row r="8" spans="1:21" x14ac:dyDescent="0.2">
      <c r="A8" s="169">
        <v>4</v>
      </c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ref="O8:O69" si="3">ROUNDDOWN(PRODUCT(F8,G8,I8,K8,M8),2)</f>
        <v>0</v>
      </c>
      <c r="P8" s="394">
        <f t="shared" si="1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2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3"/>
        <v>0</v>
      </c>
      <c r="P9" s="394">
        <f t="shared" si="1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2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3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2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3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2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3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2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3"/>
        <v>0</v>
      </c>
      <c r="P13" s="394">
        <f t="shared" si="1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2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3"/>
        <v>0</v>
      </c>
      <c r="P14" s="394">
        <f t="shared" si="1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ht="14.25" customHeight="1" outlineLevel="1" x14ac:dyDescent="0.2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3"/>
        <v>0</v>
      </c>
      <c r="P15" s="394">
        <f t="shared" si="1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outlineLevel="1" x14ac:dyDescent="0.2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3"/>
        <v>0</v>
      </c>
      <c r="P16" s="394">
        <f t="shared" si="1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outlineLevel="1" x14ac:dyDescent="0.2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3"/>
        <v>0</v>
      </c>
      <c r="P17" s="394">
        <f t="shared" si="1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outlineLevel="1" x14ac:dyDescent="0.2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3"/>
        <v>0</v>
      </c>
      <c r="P18" s="394">
        <f t="shared" si="1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outlineLevel="1" x14ac:dyDescent="0.2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3"/>
        <v>0</v>
      </c>
      <c r="P19" s="394">
        <f t="shared" si="1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2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3"/>
        <v>0</v>
      </c>
      <c r="P20" s="394">
        <f t="shared" si="1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2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3"/>
        <v>0</v>
      </c>
      <c r="P21" s="394">
        <f t="shared" si="1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2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3"/>
        <v>0</v>
      </c>
      <c r="P22" s="394">
        <f t="shared" si="1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2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3"/>
        <v>0</v>
      </c>
      <c r="P23" s="394">
        <f t="shared" si="1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outlineLevel="1" x14ac:dyDescent="0.2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3"/>
        <v>0</v>
      </c>
      <c r="P24" s="394">
        <f t="shared" si="1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outlineLevel="1" x14ac:dyDescent="0.2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3"/>
        <v>0</v>
      </c>
      <c r="P25" s="394">
        <f t="shared" si="1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outlineLevel="1" x14ac:dyDescent="0.2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3"/>
        <v>0</v>
      </c>
      <c r="P26" s="394">
        <f t="shared" si="1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outlineLevel="1" x14ac:dyDescent="0.2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3"/>
        <v>0</v>
      </c>
      <c r="P27" s="394">
        <f t="shared" si="1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outlineLevel="1" x14ac:dyDescent="0.2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3"/>
        <v>0</v>
      </c>
      <c r="P28" s="394">
        <f t="shared" si="1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outlineLevel="1" x14ac:dyDescent="0.2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3"/>
        <v>0</v>
      </c>
      <c r="P29" s="394">
        <f t="shared" si="1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outlineLevel="1" x14ac:dyDescent="0.2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3"/>
        <v>0</v>
      </c>
      <c r="P30" s="394">
        <f t="shared" si="1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outlineLevel="1" x14ac:dyDescent="0.2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3"/>
        <v>0</v>
      </c>
      <c r="P31" s="394">
        <f t="shared" si="1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outlineLevel="1" x14ac:dyDescent="0.2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3"/>
        <v>0</v>
      </c>
      <c r="P32" s="394">
        <f t="shared" si="1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outlineLevel="1" x14ac:dyDescent="0.2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3"/>
        <v>0</v>
      </c>
      <c r="P33" s="394">
        <f t="shared" si="1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outlineLevel="1" x14ac:dyDescent="0.2">
      <c r="A34" s="169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3"/>
        <v>0</v>
      </c>
      <c r="P34" s="394">
        <f t="shared" si="1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outlineLevel="1" x14ac:dyDescent="0.2">
      <c r="A35" s="169">
        <v>31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3"/>
        <v>0</v>
      </c>
      <c r="P35" s="394">
        <f t="shared" si="1"/>
        <v>0</v>
      </c>
      <c r="Q35" s="395">
        <v>0</v>
      </c>
      <c r="R35" s="171"/>
      <c r="S35" s="169"/>
      <c r="T35" s="167" t="str">
        <f t="shared" si="2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outlineLevel="1" x14ac:dyDescent="0.2">
      <c r="A36" s="169">
        <v>32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3"/>
        <v>0</v>
      </c>
      <c r="P36" s="394">
        <f t="shared" si="1"/>
        <v>0</v>
      </c>
      <c r="Q36" s="395">
        <v>0</v>
      </c>
      <c r="R36" s="171"/>
      <c r="S36" s="169"/>
      <c r="T36" s="167" t="str">
        <f t="shared" si="2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2">
      <c r="A37" s="169">
        <v>33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3"/>
        <v>0</v>
      </c>
      <c r="P37" s="394">
        <f t="shared" si="1"/>
        <v>0</v>
      </c>
      <c r="Q37" s="395">
        <v>0</v>
      </c>
      <c r="R37" s="171"/>
      <c r="S37" s="169"/>
      <c r="T37" s="167" t="str">
        <f t="shared" si="2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2">
      <c r="A38" s="169">
        <v>34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3"/>
        <v>0</v>
      </c>
      <c r="P38" s="394">
        <f t="shared" si="1"/>
        <v>0</v>
      </c>
      <c r="Q38" s="395">
        <v>0</v>
      </c>
      <c r="R38" s="171"/>
      <c r="S38" s="169"/>
      <c r="T38" s="167" t="str">
        <f t="shared" si="2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2">
      <c r="A39" s="169">
        <v>35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3"/>
        <v>0</v>
      </c>
      <c r="P39" s="394">
        <f t="shared" si="1"/>
        <v>0</v>
      </c>
      <c r="Q39" s="395">
        <v>0</v>
      </c>
      <c r="R39" s="171"/>
      <c r="S39" s="169"/>
      <c r="T39" s="167" t="str">
        <f t="shared" si="2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2">
      <c r="A40" s="169">
        <v>36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3"/>
        <v>0</v>
      </c>
      <c r="P40" s="394">
        <f t="shared" ref="P40:P98" si="4">O40-Q40</f>
        <v>0</v>
      </c>
      <c r="Q40" s="395">
        <v>0</v>
      </c>
      <c r="R40" s="171"/>
      <c r="S40" s="169"/>
      <c r="T40" s="167" t="str">
        <f t="shared" si="2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2">
      <c r="A41" s="169">
        <v>37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3"/>
        <v>0</v>
      </c>
      <c r="P41" s="394">
        <f t="shared" si="4"/>
        <v>0</v>
      </c>
      <c r="Q41" s="395">
        <v>0</v>
      </c>
      <c r="R41" s="171"/>
      <c r="S41" s="169"/>
      <c r="T41" s="167" t="str">
        <f t="shared" si="2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2">
      <c r="A42" s="169">
        <v>38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3"/>
        <v>0</v>
      </c>
      <c r="P42" s="394">
        <f t="shared" si="4"/>
        <v>0</v>
      </c>
      <c r="Q42" s="395">
        <v>0</v>
      </c>
      <c r="R42" s="171"/>
      <c r="S42" s="169"/>
      <c r="T42" s="167" t="str">
        <f t="shared" si="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2">
      <c r="A43" s="169">
        <v>39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3"/>
        <v>0</v>
      </c>
      <c r="P43" s="394">
        <f t="shared" si="4"/>
        <v>0</v>
      </c>
      <c r="Q43" s="395">
        <v>0</v>
      </c>
      <c r="R43" s="171"/>
      <c r="S43" s="169"/>
      <c r="T43" s="167" t="str">
        <f t="shared" si="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2">
      <c r="A44" s="169">
        <v>40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3"/>
        <v>0</v>
      </c>
      <c r="P44" s="394">
        <f t="shared" si="4"/>
        <v>0</v>
      </c>
      <c r="Q44" s="395">
        <v>0</v>
      </c>
      <c r="R44" s="171"/>
      <c r="S44" s="169"/>
      <c r="T44" s="167" t="str">
        <f t="shared" si="2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2">
      <c r="A45" s="169">
        <v>41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3"/>
        <v>0</v>
      </c>
      <c r="P45" s="394">
        <f t="shared" si="4"/>
        <v>0</v>
      </c>
      <c r="Q45" s="395">
        <v>0</v>
      </c>
      <c r="R45" s="171"/>
      <c r="S45" s="169"/>
      <c r="T45" s="167" t="str">
        <f t="shared" si="2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2">
      <c r="A46" s="169">
        <v>42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3"/>
        <v>0</v>
      </c>
      <c r="P46" s="394">
        <f t="shared" si="4"/>
        <v>0</v>
      </c>
      <c r="Q46" s="395">
        <v>0</v>
      </c>
      <c r="R46" s="171"/>
      <c r="S46" s="169"/>
      <c r="T46" s="167" t="str">
        <f t="shared" si="2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2">
      <c r="A47" s="169">
        <v>43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3"/>
        <v>0</v>
      </c>
      <c r="P47" s="394">
        <f t="shared" si="4"/>
        <v>0</v>
      </c>
      <c r="Q47" s="395">
        <v>0</v>
      </c>
      <c r="R47" s="171"/>
      <c r="S47" s="169"/>
      <c r="T47" s="167" t="str">
        <f t="shared" si="2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2">
      <c r="A48" s="169">
        <v>44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3"/>
        <v>0</v>
      </c>
      <c r="P48" s="394">
        <f t="shared" si="4"/>
        <v>0</v>
      </c>
      <c r="Q48" s="395">
        <v>0</v>
      </c>
      <c r="R48" s="171"/>
      <c r="S48" s="169"/>
      <c r="T48" s="167" t="str">
        <f t="shared" si="2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2">
      <c r="A49" s="169">
        <v>45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3"/>
        <v>0</v>
      </c>
      <c r="P49" s="394">
        <f t="shared" si="4"/>
        <v>0</v>
      </c>
      <c r="Q49" s="395">
        <v>0</v>
      </c>
      <c r="R49" s="171"/>
      <c r="S49" s="169"/>
      <c r="T49" s="167" t="str">
        <f t="shared" si="2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2">
      <c r="A50" s="169">
        <v>46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3"/>
        <v>0</v>
      </c>
      <c r="P50" s="394">
        <f t="shared" si="4"/>
        <v>0</v>
      </c>
      <c r="Q50" s="395">
        <v>0</v>
      </c>
      <c r="R50" s="171"/>
      <c r="S50" s="169"/>
      <c r="T50" s="167" t="str">
        <f t="shared" si="2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2">
      <c r="A51" s="169">
        <v>47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3"/>
        <v>0</v>
      </c>
      <c r="P51" s="394">
        <f t="shared" si="4"/>
        <v>0</v>
      </c>
      <c r="Q51" s="395">
        <v>0</v>
      </c>
      <c r="R51" s="171"/>
      <c r="S51" s="169"/>
      <c r="T51" s="167" t="str">
        <f t="shared" si="2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2">
      <c r="A52" s="169">
        <v>48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3"/>
        <v>0</v>
      </c>
      <c r="P52" s="394">
        <f t="shared" si="4"/>
        <v>0</v>
      </c>
      <c r="Q52" s="395">
        <v>0</v>
      </c>
      <c r="R52" s="171"/>
      <c r="S52" s="169"/>
      <c r="T52" s="167" t="str">
        <f t="shared" si="2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2">
      <c r="A53" s="169">
        <v>49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3"/>
        <v>0</v>
      </c>
      <c r="P53" s="394">
        <f t="shared" si="4"/>
        <v>0</v>
      </c>
      <c r="Q53" s="395">
        <v>0</v>
      </c>
      <c r="R53" s="171"/>
      <c r="S53" s="169"/>
      <c r="T53" s="167" t="str">
        <f t="shared" si="2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2">
      <c r="A54" s="169">
        <v>50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3"/>
        <v>0</v>
      </c>
      <c r="P54" s="394">
        <f t="shared" si="4"/>
        <v>0</v>
      </c>
      <c r="Q54" s="395">
        <v>0</v>
      </c>
      <c r="R54" s="171"/>
      <c r="S54" s="169"/>
      <c r="T54" s="167" t="str">
        <f t="shared" si="2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2">
      <c r="A55" s="169">
        <v>51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3"/>
        <v>0</v>
      </c>
      <c r="P55" s="394">
        <f t="shared" si="4"/>
        <v>0</v>
      </c>
      <c r="Q55" s="395">
        <v>0</v>
      </c>
      <c r="R55" s="171"/>
      <c r="S55" s="169"/>
      <c r="T55" s="167" t="str">
        <f t="shared" si="2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2">
      <c r="A56" s="169">
        <v>52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3"/>
        <v>0</v>
      </c>
      <c r="P56" s="394">
        <f t="shared" si="4"/>
        <v>0</v>
      </c>
      <c r="Q56" s="395">
        <v>0</v>
      </c>
      <c r="R56" s="171"/>
      <c r="S56" s="169"/>
      <c r="T56" s="167" t="str">
        <f t="shared" si="2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2">
      <c r="A57" s="169">
        <v>53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3"/>
        <v>0</v>
      </c>
      <c r="P57" s="394">
        <f t="shared" si="4"/>
        <v>0</v>
      </c>
      <c r="Q57" s="395">
        <v>0</v>
      </c>
      <c r="R57" s="171"/>
      <c r="S57" s="169"/>
      <c r="T57" s="167" t="str">
        <f t="shared" si="2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2">
      <c r="A58" s="169">
        <v>54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3"/>
        <v>0</v>
      </c>
      <c r="P58" s="394">
        <f t="shared" si="4"/>
        <v>0</v>
      </c>
      <c r="Q58" s="395">
        <v>0</v>
      </c>
      <c r="R58" s="171"/>
      <c r="S58" s="169"/>
      <c r="T58" s="167" t="str">
        <f t="shared" si="2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2">
      <c r="A59" s="169">
        <v>55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3"/>
        <v>0</v>
      </c>
      <c r="P59" s="394">
        <f t="shared" si="4"/>
        <v>0</v>
      </c>
      <c r="Q59" s="395">
        <v>0</v>
      </c>
      <c r="R59" s="171"/>
      <c r="S59" s="169"/>
      <c r="T59" s="167" t="str">
        <f t="shared" si="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2">
      <c r="A60" s="169">
        <v>56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3"/>
        <v>0</v>
      </c>
      <c r="P60" s="394">
        <f t="shared" si="4"/>
        <v>0</v>
      </c>
      <c r="Q60" s="395">
        <v>0</v>
      </c>
      <c r="R60" s="171"/>
      <c r="S60" s="169"/>
      <c r="T60" s="167" t="str">
        <f t="shared" si="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outlineLevel="1" x14ac:dyDescent="0.2">
      <c r="A61" s="169">
        <v>57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3"/>
        <v>0</v>
      </c>
      <c r="P61" s="394">
        <f t="shared" si="4"/>
        <v>0</v>
      </c>
      <c r="Q61" s="395">
        <v>0</v>
      </c>
      <c r="R61" s="171"/>
      <c r="S61" s="169"/>
      <c r="T61" s="167" t="str">
        <f t="shared" si="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outlineLevel="1" x14ac:dyDescent="0.2">
      <c r="A62" s="169">
        <v>58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3"/>
        <v>0</v>
      </c>
      <c r="P62" s="394">
        <f t="shared" si="4"/>
        <v>0</v>
      </c>
      <c r="Q62" s="395">
        <v>0</v>
      </c>
      <c r="R62" s="171"/>
      <c r="S62" s="169"/>
      <c r="T62" s="167" t="str">
        <f t="shared" si="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2">
      <c r="A63" s="169">
        <v>59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3"/>
        <v>0</v>
      </c>
      <c r="P63" s="394">
        <f t="shared" si="4"/>
        <v>0</v>
      </c>
      <c r="Q63" s="395">
        <v>0</v>
      </c>
      <c r="R63" s="171"/>
      <c r="S63" s="169"/>
      <c r="T63" s="167" t="str">
        <f t="shared" si="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2">
      <c r="A64" s="169">
        <v>60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3"/>
        <v>0</v>
      </c>
      <c r="P64" s="394">
        <f t="shared" si="4"/>
        <v>0</v>
      </c>
      <c r="Q64" s="395">
        <v>0</v>
      </c>
      <c r="R64" s="171"/>
      <c r="S64" s="169"/>
      <c r="T64" s="167" t="str">
        <f t="shared" si="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2">
      <c r="A65" s="169">
        <v>61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3"/>
        <v>0</v>
      </c>
      <c r="P65" s="394">
        <f t="shared" si="4"/>
        <v>0</v>
      </c>
      <c r="Q65" s="395">
        <v>0</v>
      </c>
      <c r="R65" s="171"/>
      <c r="S65" s="169"/>
      <c r="T65" s="167" t="str">
        <f t="shared" si="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2">
      <c r="A66" s="169">
        <v>62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3"/>
        <v>0</v>
      </c>
      <c r="P66" s="394">
        <f t="shared" si="4"/>
        <v>0</v>
      </c>
      <c r="Q66" s="395">
        <v>0</v>
      </c>
      <c r="R66" s="171"/>
      <c r="S66" s="169"/>
      <c r="T66" s="167" t="str">
        <f t="shared" si="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2">
      <c r="A67" s="169">
        <v>63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3"/>
        <v>0</v>
      </c>
      <c r="P67" s="394">
        <f t="shared" si="4"/>
        <v>0</v>
      </c>
      <c r="Q67" s="395">
        <v>0</v>
      </c>
      <c r="R67" s="171"/>
      <c r="S67" s="169"/>
      <c r="T67" s="167" t="str">
        <f t="shared" si="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2">
      <c r="A68" s="169">
        <v>64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3"/>
        <v>0</v>
      </c>
      <c r="P68" s="394">
        <f t="shared" si="4"/>
        <v>0</v>
      </c>
      <c r="Q68" s="395">
        <v>0</v>
      </c>
      <c r="R68" s="171"/>
      <c r="S68" s="169"/>
      <c r="T68" s="167" t="str">
        <f t="shared" si="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2">
      <c r="A69" s="169">
        <v>65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3"/>
        <v>0</v>
      </c>
      <c r="P69" s="394">
        <f t="shared" si="4"/>
        <v>0</v>
      </c>
      <c r="Q69" s="395">
        <v>0</v>
      </c>
      <c r="R69" s="171"/>
      <c r="S69" s="169"/>
      <c r="T69" s="167" t="str">
        <f t="shared" si="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2">
      <c r="A70" s="169">
        <v>66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ref="O70:O98" si="5">ROUNDDOWN(PRODUCT(F70,G70,I70,K70,M70),2)</f>
        <v>0</v>
      </c>
      <c r="P70" s="394">
        <f t="shared" si="4"/>
        <v>0</v>
      </c>
      <c r="Q70" s="395">
        <v>0</v>
      </c>
      <c r="R70" s="171"/>
      <c r="S70" s="169"/>
      <c r="T70" s="167" t="str">
        <f t="shared" si="2"/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2">
      <c r="A71" s="169">
        <v>67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5"/>
        <v>0</v>
      </c>
      <c r="P71" s="394">
        <f t="shared" si="4"/>
        <v>0</v>
      </c>
      <c r="Q71" s="395">
        <v>0</v>
      </c>
      <c r="R71" s="171"/>
      <c r="S71" s="169"/>
      <c r="T71" s="167" t="str">
        <f t="shared" si="2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2">
      <c r="A72" s="169">
        <v>68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5"/>
        <v>0</v>
      </c>
      <c r="P72" s="394">
        <f t="shared" si="4"/>
        <v>0</v>
      </c>
      <c r="Q72" s="395">
        <v>0</v>
      </c>
      <c r="R72" s="171"/>
      <c r="S72" s="169"/>
      <c r="T72" s="167" t="str">
        <f t="shared" si="2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2">
      <c r="A73" s="169">
        <v>69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5"/>
        <v>0</v>
      </c>
      <c r="P73" s="394">
        <f t="shared" si="4"/>
        <v>0</v>
      </c>
      <c r="Q73" s="395">
        <v>0</v>
      </c>
      <c r="R73" s="171"/>
      <c r="S73" s="169"/>
      <c r="T73" s="167" t="str">
        <f t="shared" si="2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2">
      <c r="A74" s="169">
        <v>70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5"/>
        <v>0</v>
      </c>
      <c r="P74" s="394">
        <f t="shared" si="4"/>
        <v>0</v>
      </c>
      <c r="Q74" s="395">
        <v>0</v>
      </c>
      <c r="R74" s="171"/>
      <c r="S74" s="169"/>
      <c r="T74" s="167" t="str">
        <f t="shared" si="2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2">
      <c r="A75" s="169">
        <v>71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5"/>
        <v>0</v>
      </c>
      <c r="P75" s="394">
        <f t="shared" si="4"/>
        <v>0</v>
      </c>
      <c r="Q75" s="395">
        <v>0</v>
      </c>
      <c r="R75" s="171"/>
      <c r="S75" s="169"/>
      <c r="T75" s="167" t="str">
        <f t="shared" si="2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2">
      <c r="A76" s="169">
        <v>72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5"/>
        <v>0</v>
      </c>
      <c r="P76" s="394">
        <f t="shared" si="4"/>
        <v>0</v>
      </c>
      <c r="Q76" s="395">
        <v>0</v>
      </c>
      <c r="R76" s="171"/>
      <c r="S76" s="169"/>
      <c r="T76" s="167" t="str">
        <f t="shared" si="2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outlineLevel="1" x14ac:dyDescent="0.2">
      <c r="A77" s="169">
        <v>73</v>
      </c>
      <c r="B77" s="269"/>
      <c r="C77" s="270"/>
      <c r="D77" s="271"/>
      <c r="E77" s="169"/>
      <c r="F77" s="392"/>
      <c r="G77" s="170"/>
      <c r="H77" s="315"/>
      <c r="I77" s="170"/>
      <c r="J77" s="315"/>
      <c r="K77" s="170"/>
      <c r="L77" s="284"/>
      <c r="M77" s="169"/>
      <c r="N77" s="284"/>
      <c r="O77" s="393">
        <f t="shared" si="5"/>
        <v>0</v>
      </c>
      <c r="P77" s="394">
        <f t="shared" si="4"/>
        <v>0</v>
      </c>
      <c r="Q77" s="395">
        <v>0</v>
      </c>
      <c r="R77" s="171"/>
      <c r="S77" s="169"/>
      <c r="T77" s="167" t="str">
        <f t="shared" si="2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outlineLevel="1" x14ac:dyDescent="0.2">
      <c r="A78" s="169">
        <v>74</v>
      </c>
      <c r="B78" s="269"/>
      <c r="C78" s="270"/>
      <c r="D78" s="271"/>
      <c r="E78" s="169"/>
      <c r="F78" s="392"/>
      <c r="G78" s="170"/>
      <c r="H78" s="315"/>
      <c r="I78" s="170"/>
      <c r="J78" s="315"/>
      <c r="K78" s="170"/>
      <c r="L78" s="284"/>
      <c r="M78" s="169"/>
      <c r="N78" s="284"/>
      <c r="O78" s="393">
        <f t="shared" si="5"/>
        <v>0</v>
      </c>
      <c r="P78" s="394">
        <f t="shared" si="4"/>
        <v>0</v>
      </c>
      <c r="Q78" s="395">
        <v>0</v>
      </c>
      <c r="R78" s="171"/>
      <c r="S78" s="169"/>
      <c r="T78" s="167" t="str">
        <f t="shared" si="2"/>
        <v/>
      </c>
      <c r="U78" s="168">
        <f>IF(E78='予算詳細　全体'!$L$4,F78*'予算詳細　全体'!$N$4,IF(E78='予算詳細　全体'!$L$5,F78*'予算詳細　全体'!$N$5,IF(E78='予算詳細　全体'!$L$6,F78*'予算詳細　全体'!$N$6,F78)))</f>
        <v>0</v>
      </c>
    </row>
    <row r="79" spans="1:21" outlineLevel="1" x14ac:dyDescent="0.2">
      <c r="A79" s="169">
        <v>75</v>
      </c>
      <c r="B79" s="269"/>
      <c r="C79" s="270"/>
      <c r="D79" s="271"/>
      <c r="E79" s="169"/>
      <c r="F79" s="392"/>
      <c r="G79" s="170"/>
      <c r="H79" s="315"/>
      <c r="I79" s="170"/>
      <c r="J79" s="315"/>
      <c r="K79" s="170"/>
      <c r="L79" s="284"/>
      <c r="M79" s="169"/>
      <c r="N79" s="284"/>
      <c r="O79" s="393">
        <f t="shared" si="5"/>
        <v>0</v>
      </c>
      <c r="P79" s="394">
        <f t="shared" si="4"/>
        <v>0</v>
      </c>
      <c r="Q79" s="395">
        <v>0</v>
      </c>
      <c r="R79" s="171"/>
      <c r="S79" s="169"/>
      <c r="T79" s="167" t="str">
        <f t="shared" si="2"/>
        <v/>
      </c>
      <c r="U79" s="168">
        <f>IF(E79='予算詳細　全体'!$L$4,F79*'予算詳細　全体'!$N$4,IF(E79='予算詳細　全体'!$L$5,F79*'予算詳細　全体'!$N$5,IF(E79='予算詳細　全体'!$L$6,F79*'予算詳細　全体'!$N$6,F79)))</f>
        <v>0</v>
      </c>
    </row>
    <row r="80" spans="1:21" outlineLevel="1" x14ac:dyDescent="0.2">
      <c r="A80" s="169">
        <v>76</v>
      </c>
      <c r="B80" s="269"/>
      <c r="C80" s="270"/>
      <c r="D80" s="271"/>
      <c r="E80" s="169"/>
      <c r="F80" s="392"/>
      <c r="G80" s="170"/>
      <c r="H80" s="315"/>
      <c r="I80" s="170"/>
      <c r="J80" s="315"/>
      <c r="K80" s="170"/>
      <c r="L80" s="284"/>
      <c r="M80" s="169"/>
      <c r="N80" s="284"/>
      <c r="O80" s="393">
        <f t="shared" si="5"/>
        <v>0</v>
      </c>
      <c r="P80" s="394">
        <f t="shared" si="4"/>
        <v>0</v>
      </c>
      <c r="Q80" s="395">
        <v>0</v>
      </c>
      <c r="R80" s="171"/>
      <c r="S80" s="169"/>
      <c r="T80" s="167" t="str">
        <f t="shared" si="2"/>
        <v/>
      </c>
      <c r="U80" s="168">
        <f>IF(E80='予算詳細　全体'!$L$4,F80*'予算詳細　全体'!$N$4,IF(E80='予算詳細　全体'!$L$5,F80*'予算詳細　全体'!$N$5,IF(E80='予算詳細　全体'!$L$6,F80*'予算詳細　全体'!$N$6,F80)))</f>
        <v>0</v>
      </c>
    </row>
    <row r="81" spans="1:21" outlineLevel="1" x14ac:dyDescent="0.2">
      <c r="A81" s="169">
        <v>77</v>
      </c>
      <c r="B81" s="269"/>
      <c r="C81" s="270"/>
      <c r="D81" s="271"/>
      <c r="E81" s="169"/>
      <c r="F81" s="392"/>
      <c r="G81" s="170"/>
      <c r="H81" s="315"/>
      <c r="I81" s="170"/>
      <c r="J81" s="315"/>
      <c r="K81" s="170"/>
      <c r="L81" s="284"/>
      <c r="M81" s="169"/>
      <c r="N81" s="284"/>
      <c r="O81" s="393">
        <f t="shared" si="5"/>
        <v>0</v>
      </c>
      <c r="P81" s="394">
        <f t="shared" si="4"/>
        <v>0</v>
      </c>
      <c r="Q81" s="395">
        <v>0</v>
      </c>
      <c r="R81" s="171"/>
      <c r="S81" s="169"/>
      <c r="T81" s="167" t="str">
        <f t="shared" si="2"/>
        <v/>
      </c>
      <c r="U81" s="168">
        <f>IF(E81='予算詳細　全体'!$L$4,F81*'予算詳細　全体'!$N$4,IF(E81='予算詳細　全体'!$L$5,F81*'予算詳細　全体'!$N$5,IF(E81='予算詳細　全体'!$L$6,F81*'予算詳細　全体'!$N$6,F81)))</f>
        <v>0</v>
      </c>
    </row>
    <row r="82" spans="1:21" outlineLevel="1" x14ac:dyDescent="0.2">
      <c r="A82" s="169">
        <v>78</v>
      </c>
      <c r="B82" s="269"/>
      <c r="C82" s="270"/>
      <c r="D82" s="271"/>
      <c r="E82" s="169"/>
      <c r="F82" s="392"/>
      <c r="G82" s="170"/>
      <c r="H82" s="315"/>
      <c r="I82" s="170"/>
      <c r="J82" s="315"/>
      <c r="K82" s="170"/>
      <c r="L82" s="284"/>
      <c r="M82" s="169"/>
      <c r="N82" s="284"/>
      <c r="O82" s="393">
        <f t="shared" si="5"/>
        <v>0</v>
      </c>
      <c r="P82" s="394">
        <f t="shared" si="4"/>
        <v>0</v>
      </c>
      <c r="Q82" s="395">
        <v>0</v>
      </c>
      <c r="R82" s="171"/>
      <c r="S82" s="169"/>
      <c r="T82" s="167" t="str">
        <f t="shared" si="2"/>
        <v/>
      </c>
      <c r="U82" s="168">
        <f>IF(E82='予算詳細　全体'!$L$4,F82*'予算詳細　全体'!$N$4,IF(E82='予算詳細　全体'!$L$5,F82*'予算詳細　全体'!$N$5,IF(E82='予算詳細　全体'!$L$6,F82*'予算詳細　全体'!$N$6,F82)))</f>
        <v>0</v>
      </c>
    </row>
    <row r="83" spans="1:21" outlineLevel="1" x14ac:dyDescent="0.2">
      <c r="A83" s="169">
        <v>79</v>
      </c>
      <c r="B83" s="269"/>
      <c r="C83" s="270"/>
      <c r="D83" s="271"/>
      <c r="E83" s="169"/>
      <c r="F83" s="392"/>
      <c r="G83" s="170"/>
      <c r="H83" s="315"/>
      <c r="I83" s="170"/>
      <c r="J83" s="315"/>
      <c r="K83" s="170"/>
      <c r="L83" s="284"/>
      <c r="M83" s="169"/>
      <c r="N83" s="284"/>
      <c r="O83" s="393">
        <f t="shared" si="5"/>
        <v>0</v>
      </c>
      <c r="P83" s="394">
        <f t="shared" si="4"/>
        <v>0</v>
      </c>
      <c r="Q83" s="395">
        <v>0</v>
      </c>
      <c r="R83" s="171"/>
      <c r="S83" s="169"/>
      <c r="T83" s="167" t="str">
        <f t="shared" si="2"/>
        <v/>
      </c>
      <c r="U83" s="168">
        <f>IF(E83='予算詳細　全体'!$L$4,F83*'予算詳細　全体'!$N$4,IF(E83='予算詳細　全体'!$L$5,F83*'予算詳細　全体'!$N$5,IF(E83='予算詳細　全体'!$L$6,F83*'予算詳細　全体'!$N$6,F83)))</f>
        <v>0</v>
      </c>
    </row>
    <row r="84" spans="1:21" outlineLevel="1" x14ac:dyDescent="0.2">
      <c r="A84" s="169">
        <v>80</v>
      </c>
      <c r="B84" s="269"/>
      <c r="C84" s="270"/>
      <c r="D84" s="271"/>
      <c r="E84" s="169"/>
      <c r="F84" s="392"/>
      <c r="G84" s="170"/>
      <c r="H84" s="315"/>
      <c r="I84" s="170"/>
      <c r="J84" s="315"/>
      <c r="K84" s="170"/>
      <c r="L84" s="284"/>
      <c r="M84" s="169"/>
      <c r="N84" s="284"/>
      <c r="O84" s="393">
        <f t="shared" si="5"/>
        <v>0</v>
      </c>
      <c r="P84" s="394">
        <f t="shared" si="4"/>
        <v>0</v>
      </c>
      <c r="Q84" s="395">
        <v>0</v>
      </c>
      <c r="R84" s="171"/>
      <c r="S84" s="169"/>
      <c r="T84" s="167" t="str">
        <f t="shared" si="2"/>
        <v/>
      </c>
      <c r="U84" s="168">
        <f>IF(E84='予算詳細　全体'!$L$4,F84*'予算詳細　全体'!$N$4,IF(E84='予算詳細　全体'!$L$5,F84*'予算詳細　全体'!$N$5,IF(E84='予算詳細　全体'!$L$6,F84*'予算詳細　全体'!$N$6,F84)))</f>
        <v>0</v>
      </c>
    </row>
    <row r="85" spans="1:21" outlineLevel="1" x14ac:dyDescent="0.2">
      <c r="A85" s="169">
        <v>81</v>
      </c>
      <c r="B85" s="269"/>
      <c r="C85" s="270"/>
      <c r="D85" s="271"/>
      <c r="E85" s="169"/>
      <c r="F85" s="392"/>
      <c r="G85" s="170"/>
      <c r="H85" s="315"/>
      <c r="I85" s="170"/>
      <c r="J85" s="315"/>
      <c r="K85" s="170"/>
      <c r="L85" s="284"/>
      <c r="M85" s="169"/>
      <c r="N85" s="284"/>
      <c r="O85" s="393">
        <f t="shared" si="5"/>
        <v>0</v>
      </c>
      <c r="P85" s="394">
        <f t="shared" si="4"/>
        <v>0</v>
      </c>
      <c r="Q85" s="395">
        <v>0</v>
      </c>
      <c r="R85" s="171"/>
      <c r="S85" s="169"/>
      <c r="T85" s="167" t="str">
        <f t="shared" si="2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0</v>
      </c>
    </row>
    <row r="86" spans="1:21" outlineLevel="1" x14ac:dyDescent="0.2">
      <c r="A86" s="169">
        <v>82</v>
      </c>
      <c r="B86" s="269"/>
      <c r="C86" s="270"/>
      <c r="D86" s="271"/>
      <c r="E86" s="169"/>
      <c r="F86" s="392"/>
      <c r="G86" s="170"/>
      <c r="H86" s="315"/>
      <c r="I86" s="170"/>
      <c r="J86" s="315"/>
      <c r="K86" s="170"/>
      <c r="L86" s="284"/>
      <c r="M86" s="169"/>
      <c r="N86" s="284"/>
      <c r="O86" s="393">
        <f t="shared" si="5"/>
        <v>0</v>
      </c>
      <c r="P86" s="394">
        <f t="shared" si="4"/>
        <v>0</v>
      </c>
      <c r="Q86" s="395">
        <v>0</v>
      </c>
      <c r="R86" s="171"/>
      <c r="S86" s="169"/>
      <c r="T86" s="167" t="str">
        <f t="shared" si="2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0</v>
      </c>
    </row>
    <row r="87" spans="1:21" outlineLevel="1" x14ac:dyDescent="0.2">
      <c r="A87" s="169">
        <v>83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5"/>
        <v>0</v>
      </c>
      <c r="P87" s="394">
        <f t="shared" si="4"/>
        <v>0</v>
      </c>
      <c r="Q87" s="395">
        <v>0</v>
      </c>
      <c r="R87" s="171"/>
      <c r="S87" s="169"/>
      <c r="T87" s="167" t="str">
        <f t="shared" si="2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outlineLevel="1" x14ac:dyDescent="0.2">
      <c r="A88" s="169">
        <v>84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5"/>
        <v>0</v>
      </c>
      <c r="P88" s="394">
        <f t="shared" si="4"/>
        <v>0</v>
      </c>
      <c r="Q88" s="395">
        <v>0</v>
      </c>
      <c r="R88" s="171"/>
      <c r="S88" s="169"/>
      <c r="T88" s="167" t="str">
        <f t="shared" si="2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2">
      <c r="A89" s="169">
        <v>85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5"/>
        <v>0</v>
      </c>
      <c r="P89" s="394">
        <f t="shared" si="4"/>
        <v>0</v>
      </c>
      <c r="Q89" s="395">
        <v>0</v>
      </c>
      <c r="R89" s="171"/>
      <c r="S89" s="169"/>
      <c r="T89" s="167" t="str">
        <f t="shared" si="2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2">
      <c r="A90" s="169">
        <v>86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5"/>
        <v>0</v>
      </c>
      <c r="P90" s="394">
        <f t="shared" si="4"/>
        <v>0</v>
      </c>
      <c r="Q90" s="395">
        <v>0</v>
      </c>
      <c r="R90" s="171"/>
      <c r="S90" s="169"/>
      <c r="T90" s="167" t="str">
        <f t="shared" si="2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2">
      <c r="A91" s="169">
        <v>87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5"/>
        <v>0</v>
      </c>
      <c r="P91" s="394">
        <f t="shared" si="4"/>
        <v>0</v>
      </c>
      <c r="Q91" s="395">
        <v>0</v>
      </c>
      <c r="R91" s="171"/>
      <c r="S91" s="169"/>
      <c r="T91" s="167" t="str">
        <f t="shared" si="2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2">
      <c r="A92" s="169">
        <v>88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5"/>
        <v>0</v>
      </c>
      <c r="P92" s="394">
        <f t="shared" si="4"/>
        <v>0</v>
      </c>
      <c r="Q92" s="395">
        <v>0</v>
      </c>
      <c r="R92" s="171"/>
      <c r="S92" s="169"/>
      <c r="T92" s="167" t="str">
        <f t="shared" si="2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2">
      <c r="A93" s="169">
        <v>89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5"/>
        <v>0</v>
      </c>
      <c r="P93" s="394">
        <f t="shared" si="4"/>
        <v>0</v>
      </c>
      <c r="Q93" s="395">
        <v>0</v>
      </c>
      <c r="R93" s="171"/>
      <c r="S93" s="169"/>
      <c r="T93" s="167" t="str">
        <f t="shared" si="2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2">
      <c r="A94" s="169">
        <v>90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5"/>
        <v>0</v>
      </c>
      <c r="P94" s="394">
        <f t="shared" si="4"/>
        <v>0</v>
      </c>
      <c r="Q94" s="395">
        <v>0</v>
      </c>
      <c r="R94" s="171"/>
      <c r="S94" s="169"/>
      <c r="T94" s="167" t="str">
        <f t="shared" ref="T94:T97" si="6">IF(U94&gt;49999,"3者見積必要","")</f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2">
      <c r="A95" s="169">
        <v>91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5"/>
        <v>0</v>
      </c>
      <c r="P95" s="394">
        <f t="shared" si="4"/>
        <v>0</v>
      </c>
      <c r="Q95" s="395">
        <v>0</v>
      </c>
      <c r="R95" s="171"/>
      <c r="S95" s="169"/>
      <c r="T95" s="167" t="str">
        <f t="shared" si="6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2">
      <c r="A96" s="169">
        <v>92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5"/>
        <v>0</v>
      </c>
      <c r="P96" s="394">
        <f t="shared" si="4"/>
        <v>0</v>
      </c>
      <c r="Q96" s="395">
        <v>0</v>
      </c>
      <c r="R96" s="171"/>
      <c r="S96" s="169"/>
      <c r="T96" s="167" t="str">
        <f t="shared" si="6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2">
      <c r="A97" s="169">
        <v>93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5"/>
        <v>0</v>
      </c>
      <c r="P97" s="394">
        <f>O97-Q97</f>
        <v>0</v>
      </c>
      <c r="Q97" s="395">
        <v>0</v>
      </c>
      <c r="R97" s="171"/>
      <c r="S97" s="169"/>
      <c r="T97" s="167" t="str">
        <f t="shared" si="6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ht="13.5" outlineLevel="1" thickBot="1" x14ac:dyDescent="0.25">
      <c r="A98" s="169">
        <v>94</v>
      </c>
      <c r="B98" s="269"/>
      <c r="C98" s="270"/>
      <c r="D98" s="271"/>
      <c r="E98" s="169"/>
      <c r="F98" s="392"/>
      <c r="G98" s="170"/>
      <c r="H98" s="315"/>
      <c r="I98" s="170"/>
      <c r="J98" s="315"/>
      <c r="K98" s="459"/>
      <c r="L98" s="284"/>
      <c r="M98" s="169"/>
      <c r="N98" s="284"/>
      <c r="O98" s="393">
        <f t="shared" si="5"/>
        <v>0</v>
      </c>
      <c r="P98" s="394">
        <f t="shared" si="4"/>
        <v>0</v>
      </c>
      <c r="Q98" s="395">
        <v>0</v>
      </c>
      <c r="R98" s="171"/>
      <c r="S98" s="169"/>
      <c r="T98" s="167" t="str">
        <f t="shared" ref="T98" si="7">IF(U98&gt;49999,"3者見積必要","")</f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x14ac:dyDescent="0.2">
      <c r="A99" s="223"/>
      <c r="K99" s="458" t="str">
        <f>'予算詳細　全体'!$L$4</f>
        <v>USD</v>
      </c>
      <c r="L99" s="316"/>
      <c r="M99" s="141"/>
      <c r="N99" s="319"/>
      <c r="O99" s="396">
        <f t="shared" ref="O99:Q102" si="8">SUMIF($E$5:$E$98,$K99,O$5:O$98)</f>
        <v>7500</v>
      </c>
      <c r="P99" s="396">
        <f t="shared" si="8"/>
        <v>7500</v>
      </c>
      <c r="Q99" s="397">
        <f t="shared" si="8"/>
        <v>0</v>
      </c>
    </row>
    <row r="100" spans="1:21" x14ac:dyDescent="0.2">
      <c r="A100" s="223"/>
      <c r="K100" s="143" t="str">
        <f>'予算詳細　全体'!$L$5</f>
        <v>MMK</v>
      </c>
      <c r="L100" s="317"/>
      <c r="M100" s="144"/>
      <c r="N100" s="320"/>
      <c r="O100" s="398">
        <f t="shared" si="8"/>
        <v>900000</v>
      </c>
      <c r="P100" s="398">
        <f t="shared" si="8"/>
        <v>900000</v>
      </c>
      <c r="Q100" s="399">
        <f t="shared" si="8"/>
        <v>0</v>
      </c>
    </row>
    <row r="101" spans="1:21" x14ac:dyDescent="0.2">
      <c r="A101" s="223"/>
      <c r="K101" s="143" t="str">
        <f>'予算詳細　全体'!$L$6</f>
        <v>THB</v>
      </c>
      <c r="L101" s="317"/>
      <c r="M101" s="144"/>
      <c r="N101" s="320"/>
      <c r="O101" s="398">
        <f t="shared" si="8"/>
        <v>10000</v>
      </c>
      <c r="P101" s="398">
        <f t="shared" si="8"/>
        <v>10000</v>
      </c>
      <c r="Q101" s="399">
        <f t="shared" si="8"/>
        <v>0</v>
      </c>
    </row>
    <row r="102" spans="1:21" ht="13.5" thickBot="1" x14ac:dyDescent="0.25">
      <c r="A102" s="223"/>
      <c r="K102" s="146" t="s">
        <v>513</v>
      </c>
      <c r="L102" s="318"/>
      <c r="M102" s="147"/>
      <c r="N102" s="321"/>
      <c r="O102" s="400">
        <f t="shared" si="8"/>
        <v>0</v>
      </c>
      <c r="P102" s="400">
        <f t="shared" si="8"/>
        <v>0</v>
      </c>
      <c r="Q102" s="401">
        <f t="shared" si="8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3">
      <formula1>$R$2:$R$3</formula1>
    </dataValidation>
  </dataValidations>
  <pageMargins left="0.7" right="0.7" top="0.75" bottom="0.75" header="0.3" footer="0.3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E5:E98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zoomScale="89" zoomScaleNormal="89" workbookViewId="0">
      <pane ySplit="4" topLeftCell="A107" activePane="bottomLeft" state="frozen"/>
      <selection pane="bottomLeft" activeCell="A5" sqref="A5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0.453125" style="390" bestFit="1" customWidth="1"/>
    <col min="7" max="7" width="5.36328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36328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90" bestFit="1" customWidth="1"/>
    <col min="17" max="17" width="9.08984375" style="390" bestFit="1" customWidth="1"/>
    <col min="18" max="18" width="14.6328125" customWidth="1"/>
    <col min="19" max="19" width="11.90625" bestFit="1" customWidth="1"/>
    <col min="20" max="20" width="11.7265625" customWidth="1"/>
    <col min="21" max="21" width="11.36328125" bestFit="1" customWidth="1"/>
  </cols>
  <sheetData>
    <row r="1" spans="1:21" x14ac:dyDescent="0.2">
      <c r="B1" s="255"/>
      <c r="C1" s="43" t="s">
        <v>334</v>
      </c>
    </row>
    <row r="2" spans="1:21" x14ac:dyDescent="0.2">
      <c r="A2" s="172" t="s">
        <v>398</v>
      </c>
    </row>
    <row r="3" spans="1:21" x14ac:dyDescent="0.2">
      <c r="C3" t="s">
        <v>356</v>
      </c>
    </row>
    <row r="4" spans="1:21" s="10" customFormat="1" ht="13.5" thickBot="1" x14ac:dyDescent="0.25">
      <c r="A4" s="149" t="s">
        <v>286</v>
      </c>
      <c r="B4" s="572" t="s">
        <v>287</v>
      </c>
      <c r="C4" s="573"/>
      <c r="D4" s="574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423</v>
      </c>
      <c r="T4" s="166" t="s">
        <v>421</v>
      </c>
      <c r="U4" s="166" t="s">
        <v>297</v>
      </c>
    </row>
    <row r="5" spans="1:21" ht="13.5" thickTop="1" x14ac:dyDescent="0.2">
      <c r="A5" s="169">
        <v>1</v>
      </c>
      <c r="B5" s="322"/>
      <c r="C5" s="323"/>
      <c r="D5" s="324"/>
      <c r="E5" s="169" t="s">
        <v>177</v>
      </c>
      <c r="F5" s="392">
        <v>2000</v>
      </c>
      <c r="G5" s="170">
        <v>30</v>
      </c>
      <c r="H5" s="315" t="s">
        <v>340</v>
      </c>
      <c r="I5" s="170">
        <v>5</v>
      </c>
      <c r="J5" s="315" t="s">
        <v>341</v>
      </c>
      <c r="K5" s="170">
        <v>3</v>
      </c>
      <c r="L5" s="284" t="s">
        <v>354</v>
      </c>
      <c r="M5" s="169"/>
      <c r="N5" s="284"/>
      <c r="O5" s="393">
        <f>ROUNDDOWN(PRODUCT(F5,G5,I5,K5,M5),2)</f>
        <v>900000</v>
      </c>
      <c r="P5" s="394">
        <f>O5-Q5</f>
        <v>900000</v>
      </c>
      <c r="Q5" s="395">
        <v>0</v>
      </c>
      <c r="R5" s="171"/>
      <c r="S5" s="169"/>
      <c r="T5" s="167" t="str">
        <f>IF(U5&gt;49999,"3者見積必要","")</f>
        <v/>
      </c>
      <c r="U5" s="168">
        <f>IF(E5='予算詳細　全体'!$L$4,F5*'予算詳細　全体'!$N$4,IF(E5='予算詳細　全体'!$L$5,F5*'予算詳細　全体'!$N$5,IF(E5='予算詳細　全体'!$L$6,F5*'予算詳細　全体'!$N$6,F5)))</f>
        <v>160</v>
      </c>
    </row>
    <row r="6" spans="1:21" x14ac:dyDescent="0.2">
      <c r="A6" s="169">
        <v>2</v>
      </c>
      <c r="B6" s="269"/>
      <c r="C6" s="270"/>
      <c r="D6" s="271"/>
      <c r="E6" s="169" t="s">
        <v>29</v>
      </c>
      <c r="F6" s="392">
        <v>500</v>
      </c>
      <c r="G6" s="170">
        <v>1</v>
      </c>
      <c r="H6" s="315" t="s">
        <v>340</v>
      </c>
      <c r="I6" s="170">
        <v>5</v>
      </c>
      <c r="J6" s="315" t="s">
        <v>341</v>
      </c>
      <c r="K6" s="170">
        <v>3</v>
      </c>
      <c r="L6" s="284" t="s">
        <v>354</v>
      </c>
      <c r="M6" s="169"/>
      <c r="N6" s="284"/>
      <c r="O6" s="393">
        <f t="shared" ref="O6:O69" si="0">ROUNDDOWN(PRODUCT(F6,G6,I6,K6,M6),2)</f>
        <v>7500</v>
      </c>
      <c r="P6" s="394">
        <f t="shared" ref="P6:P69" si="1">O6-Q6</f>
        <v>7500</v>
      </c>
      <c r="Q6" s="395">
        <v>0</v>
      </c>
      <c r="R6" s="171"/>
      <c r="S6" s="169"/>
      <c r="T6" s="167" t="str">
        <f t="shared" ref="T6:T93" si="2">IF(U6&gt;49999,"3者見積必要","")</f>
        <v>3者見積必要</v>
      </c>
      <c r="U6" s="168">
        <f>IF(E6='予算詳細　全体'!$L$4,F6*'予算詳細　全体'!$N$4,IF(E6='予算詳細　全体'!$L$5,F6*'予算詳細　全体'!$N$5,IF(E6='予算詳細　全体'!$L$6,F6*'予算詳細　全体'!$N$6,F6)))</f>
        <v>55000</v>
      </c>
    </row>
    <row r="7" spans="1:21" x14ac:dyDescent="0.2">
      <c r="A7" s="169">
        <v>3</v>
      </c>
      <c r="B7" s="269"/>
      <c r="C7" s="270"/>
      <c r="D7" s="271"/>
      <c r="E7" s="169" t="s">
        <v>247</v>
      </c>
      <c r="F7" s="392">
        <v>10000</v>
      </c>
      <c r="G7" s="170">
        <v>1</v>
      </c>
      <c r="H7" s="315" t="s">
        <v>405</v>
      </c>
      <c r="I7" s="170"/>
      <c r="J7" s="315"/>
      <c r="K7" s="170"/>
      <c r="L7" s="284"/>
      <c r="M7" s="169"/>
      <c r="N7" s="284"/>
      <c r="O7" s="393">
        <f t="shared" si="0"/>
        <v>10000</v>
      </c>
      <c r="P7" s="394">
        <f t="shared" si="1"/>
        <v>10000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30000</v>
      </c>
    </row>
    <row r="8" spans="1:21" x14ac:dyDescent="0.2">
      <c r="A8" s="169">
        <v>4</v>
      </c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si="0"/>
        <v>0</v>
      </c>
      <c r="P8" s="394">
        <f t="shared" si="1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2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0"/>
        <v>0</v>
      </c>
      <c r="P9" s="394">
        <f t="shared" si="1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2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0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2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0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2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0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2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0"/>
        <v>0</v>
      </c>
      <c r="P13" s="394">
        <f t="shared" si="1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2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0"/>
        <v>0</v>
      </c>
      <c r="P14" s="394">
        <f t="shared" si="1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ht="14.25" customHeight="1" outlineLevel="1" x14ac:dyDescent="0.2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0"/>
        <v>0</v>
      </c>
      <c r="P15" s="394">
        <f t="shared" si="1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outlineLevel="1" x14ac:dyDescent="0.2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0"/>
        <v>0</v>
      </c>
      <c r="P16" s="394">
        <f t="shared" si="1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outlineLevel="1" x14ac:dyDescent="0.2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0"/>
        <v>0</v>
      </c>
      <c r="P17" s="394">
        <f t="shared" si="1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outlineLevel="1" x14ac:dyDescent="0.2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0"/>
        <v>0</v>
      </c>
      <c r="P18" s="394">
        <f t="shared" si="1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outlineLevel="1" x14ac:dyDescent="0.2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0"/>
        <v>0</v>
      </c>
      <c r="P19" s="394">
        <f t="shared" si="1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2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0"/>
        <v>0</v>
      </c>
      <c r="P20" s="394">
        <f t="shared" si="1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2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0"/>
        <v>0</v>
      </c>
      <c r="P21" s="394">
        <f t="shared" si="1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2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0"/>
        <v>0</v>
      </c>
      <c r="P22" s="394">
        <f t="shared" si="1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2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0"/>
        <v>0</v>
      </c>
      <c r="P23" s="394">
        <f t="shared" si="1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outlineLevel="1" x14ac:dyDescent="0.2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0"/>
        <v>0</v>
      </c>
      <c r="P24" s="394">
        <f t="shared" si="1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outlineLevel="1" x14ac:dyDescent="0.2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0"/>
        <v>0</v>
      </c>
      <c r="P25" s="394">
        <f t="shared" si="1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outlineLevel="1" x14ac:dyDescent="0.2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0"/>
        <v>0</v>
      </c>
      <c r="P26" s="394">
        <f t="shared" si="1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outlineLevel="1" x14ac:dyDescent="0.2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0"/>
        <v>0</v>
      </c>
      <c r="P27" s="394">
        <f t="shared" si="1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outlineLevel="1" x14ac:dyDescent="0.2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0"/>
        <v>0</v>
      </c>
      <c r="P28" s="394">
        <f t="shared" si="1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outlineLevel="1" x14ac:dyDescent="0.2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0"/>
        <v>0</v>
      </c>
      <c r="P29" s="394">
        <f t="shared" si="1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outlineLevel="1" x14ac:dyDescent="0.2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0"/>
        <v>0</v>
      </c>
      <c r="P30" s="394">
        <f t="shared" si="1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outlineLevel="1" x14ac:dyDescent="0.2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0"/>
        <v>0</v>
      </c>
      <c r="P31" s="394">
        <f t="shared" si="1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outlineLevel="1" x14ac:dyDescent="0.2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0"/>
        <v>0</v>
      </c>
      <c r="P32" s="394">
        <f t="shared" si="1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outlineLevel="1" x14ac:dyDescent="0.2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0"/>
        <v>0</v>
      </c>
      <c r="P33" s="394">
        <f t="shared" si="1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outlineLevel="1" x14ac:dyDescent="0.2">
      <c r="A34" s="169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0"/>
        <v>0</v>
      </c>
      <c r="P34" s="394">
        <f t="shared" si="1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outlineLevel="1" x14ac:dyDescent="0.2">
      <c r="A35" s="169">
        <v>31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0"/>
        <v>0</v>
      </c>
      <c r="P35" s="394">
        <f t="shared" si="1"/>
        <v>0</v>
      </c>
      <c r="Q35" s="395">
        <v>0</v>
      </c>
      <c r="R35" s="171"/>
      <c r="S35" s="169"/>
      <c r="T35" s="167" t="str">
        <f t="shared" si="2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outlineLevel="1" x14ac:dyDescent="0.2">
      <c r="A36" s="169">
        <v>32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0"/>
        <v>0</v>
      </c>
      <c r="P36" s="394">
        <f t="shared" si="1"/>
        <v>0</v>
      </c>
      <c r="Q36" s="395">
        <v>0</v>
      </c>
      <c r="R36" s="171"/>
      <c r="S36" s="169"/>
      <c r="T36" s="167" t="str">
        <f t="shared" si="2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2">
      <c r="A37" s="169">
        <v>33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0"/>
        <v>0</v>
      </c>
      <c r="P37" s="394">
        <f t="shared" si="1"/>
        <v>0</v>
      </c>
      <c r="Q37" s="395">
        <v>0</v>
      </c>
      <c r="R37" s="171"/>
      <c r="S37" s="169"/>
      <c r="T37" s="167" t="str">
        <f t="shared" si="2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2">
      <c r="A38" s="169">
        <v>34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0"/>
        <v>0</v>
      </c>
      <c r="P38" s="394">
        <f t="shared" si="1"/>
        <v>0</v>
      </c>
      <c r="Q38" s="395">
        <v>0</v>
      </c>
      <c r="R38" s="171"/>
      <c r="S38" s="169"/>
      <c r="T38" s="167" t="str">
        <f t="shared" si="2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2">
      <c r="A39" s="169">
        <v>35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0"/>
        <v>0</v>
      </c>
      <c r="P39" s="394">
        <f t="shared" si="1"/>
        <v>0</v>
      </c>
      <c r="Q39" s="395">
        <v>0</v>
      </c>
      <c r="R39" s="171"/>
      <c r="S39" s="169"/>
      <c r="T39" s="167" t="str">
        <f t="shared" si="2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2">
      <c r="A40" s="169">
        <v>36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0"/>
        <v>0</v>
      </c>
      <c r="P40" s="394">
        <f t="shared" si="1"/>
        <v>0</v>
      </c>
      <c r="Q40" s="395">
        <v>0</v>
      </c>
      <c r="R40" s="171"/>
      <c r="S40" s="169"/>
      <c r="T40" s="167" t="str">
        <f t="shared" si="2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2">
      <c r="A41" s="169">
        <v>37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0"/>
        <v>0</v>
      </c>
      <c r="P41" s="394">
        <f t="shared" si="1"/>
        <v>0</v>
      </c>
      <c r="Q41" s="395">
        <v>0</v>
      </c>
      <c r="R41" s="171"/>
      <c r="S41" s="169"/>
      <c r="T41" s="167" t="str">
        <f t="shared" si="2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2">
      <c r="A42" s="169">
        <v>38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0"/>
        <v>0</v>
      </c>
      <c r="P42" s="394">
        <f t="shared" si="1"/>
        <v>0</v>
      </c>
      <c r="Q42" s="395">
        <v>0</v>
      </c>
      <c r="R42" s="171"/>
      <c r="S42" s="169"/>
      <c r="T42" s="167" t="str">
        <f t="shared" si="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2">
      <c r="A43" s="169">
        <v>39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0"/>
        <v>0</v>
      </c>
      <c r="P43" s="394">
        <f t="shared" si="1"/>
        <v>0</v>
      </c>
      <c r="Q43" s="395">
        <v>0</v>
      </c>
      <c r="R43" s="171"/>
      <c r="S43" s="169"/>
      <c r="T43" s="167" t="str">
        <f t="shared" si="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2">
      <c r="A44" s="169">
        <v>40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0"/>
        <v>0</v>
      </c>
      <c r="P44" s="394">
        <f t="shared" si="1"/>
        <v>0</v>
      </c>
      <c r="Q44" s="395">
        <v>0</v>
      </c>
      <c r="R44" s="171"/>
      <c r="S44" s="169"/>
      <c r="T44" s="167" t="str">
        <f t="shared" si="2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2">
      <c r="A45" s="169">
        <v>41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0"/>
        <v>0</v>
      </c>
      <c r="P45" s="394">
        <f t="shared" si="1"/>
        <v>0</v>
      </c>
      <c r="Q45" s="395">
        <v>0</v>
      </c>
      <c r="R45" s="171"/>
      <c r="S45" s="169"/>
      <c r="T45" s="167" t="str">
        <f t="shared" si="2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2">
      <c r="A46" s="169">
        <v>42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0"/>
        <v>0</v>
      </c>
      <c r="P46" s="394">
        <f t="shared" si="1"/>
        <v>0</v>
      </c>
      <c r="Q46" s="395">
        <v>0</v>
      </c>
      <c r="R46" s="171"/>
      <c r="S46" s="169"/>
      <c r="T46" s="167" t="str">
        <f t="shared" si="2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2">
      <c r="A47" s="169">
        <v>43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0"/>
        <v>0</v>
      </c>
      <c r="P47" s="394">
        <f t="shared" si="1"/>
        <v>0</v>
      </c>
      <c r="Q47" s="395">
        <v>0</v>
      </c>
      <c r="R47" s="171"/>
      <c r="S47" s="169"/>
      <c r="T47" s="167" t="str">
        <f t="shared" si="2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2">
      <c r="A48" s="169">
        <v>44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0"/>
        <v>0</v>
      </c>
      <c r="P48" s="394">
        <f t="shared" si="1"/>
        <v>0</v>
      </c>
      <c r="Q48" s="395">
        <v>0</v>
      </c>
      <c r="R48" s="171"/>
      <c r="S48" s="169"/>
      <c r="T48" s="167" t="str">
        <f t="shared" si="2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2">
      <c r="A49" s="169">
        <v>45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0"/>
        <v>0</v>
      </c>
      <c r="P49" s="394">
        <f t="shared" si="1"/>
        <v>0</v>
      </c>
      <c r="Q49" s="395">
        <v>0</v>
      </c>
      <c r="R49" s="171"/>
      <c r="S49" s="169"/>
      <c r="T49" s="167" t="str">
        <f t="shared" si="2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2">
      <c r="A50" s="169">
        <v>46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0"/>
        <v>0</v>
      </c>
      <c r="P50" s="394">
        <f t="shared" si="1"/>
        <v>0</v>
      </c>
      <c r="Q50" s="395">
        <v>0</v>
      </c>
      <c r="R50" s="171"/>
      <c r="S50" s="169"/>
      <c r="T50" s="167" t="str">
        <f t="shared" si="2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2">
      <c r="A51" s="169">
        <v>47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0"/>
        <v>0</v>
      </c>
      <c r="P51" s="394">
        <f t="shared" si="1"/>
        <v>0</v>
      </c>
      <c r="Q51" s="395">
        <v>0</v>
      </c>
      <c r="R51" s="171"/>
      <c r="S51" s="169"/>
      <c r="T51" s="167" t="str">
        <f t="shared" si="2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2">
      <c r="A52" s="169">
        <v>48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0"/>
        <v>0</v>
      </c>
      <c r="P52" s="394">
        <f t="shared" si="1"/>
        <v>0</v>
      </c>
      <c r="Q52" s="395">
        <v>0</v>
      </c>
      <c r="R52" s="171"/>
      <c r="S52" s="169"/>
      <c r="T52" s="167" t="str">
        <f t="shared" si="2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2">
      <c r="A53" s="169">
        <v>49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0"/>
        <v>0</v>
      </c>
      <c r="P53" s="394">
        <f t="shared" si="1"/>
        <v>0</v>
      </c>
      <c r="Q53" s="395">
        <v>0</v>
      </c>
      <c r="R53" s="171"/>
      <c r="S53" s="169"/>
      <c r="T53" s="167" t="str">
        <f t="shared" si="2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2">
      <c r="A54" s="169">
        <v>50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0"/>
        <v>0</v>
      </c>
      <c r="P54" s="394">
        <f t="shared" si="1"/>
        <v>0</v>
      </c>
      <c r="Q54" s="395">
        <v>0</v>
      </c>
      <c r="R54" s="171"/>
      <c r="S54" s="169"/>
      <c r="T54" s="167" t="str">
        <f t="shared" si="2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2">
      <c r="A55" s="169">
        <v>51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0"/>
        <v>0</v>
      </c>
      <c r="P55" s="394">
        <f t="shared" si="1"/>
        <v>0</v>
      </c>
      <c r="Q55" s="395">
        <v>0</v>
      </c>
      <c r="R55" s="171"/>
      <c r="S55" s="169"/>
      <c r="T55" s="167" t="str">
        <f t="shared" si="2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2">
      <c r="A56" s="169">
        <v>52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0"/>
        <v>0</v>
      </c>
      <c r="P56" s="394">
        <f t="shared" si="1"/>
        <v>0</v>
      </c>
      <c r="Q56" s="395">
        <v>0</v>
      </c>
      <c r="R56" s="171"/>
      <c r="S56" s="169"/>
      <c r="T56" s="167" t="str">
        <f t="shared" si="2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2">
      <c r="A57" s="169">
        <v>53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0"/>
        <v>0</v>
      </c>
      <c r="P57" s="394">
        <f t="shared" si="1"/>
        <v>0</v>
      </c>
      <c r="Q57" s="395">
        <v>0</v>
      </c>
      <c r="R57" s="171"/>
      <c r="S57" s="169"/>
      <c r="T57" s="167" t="str">
        <f t="shared" si="2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2">
      <c r="A58" s="169">
        <v>54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0"/>
        <v>0</v>
      </c>
      <c r="P58" s="394">
        <f t="shared" si="1"/>
        <v>0</v>
      </c>
      <c r="Q58" s="395">
        <v>0</v>
      </c>
      <c r="R58" s="171"/>
      <c r="S58" s="169"/>
      <c r="T58" s="167" t="str">
        <f t="shared" si="2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2">
      <c r="A59" s="169">
        <v>55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0"/>
        <v>0</v>
      </c>
      <c r="P59" s="394">
        <f t="shared" si="1"/>
        <v>0</v>
      </c>
      <c r="Q59" s="395">
        <v>0</v>
      </c>
      <c r="R59" s="171"/>
      <c r="S59" s="169"/>
      <c r="T59" s="167" t="str">
        <f t="shared" si="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2">
      <c r="A60" s="169">
        <v>56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0"/>
        <v>0</v>
      </c>
      <c r="P60" s="394">
        <f t="shared" si="1"/>
        <v>0</v>
      </c>
      <c r="Q60" s="395">
        <v>0</v>
      </c>
      <c r="R60" s="171"/>
      <c r="S60" s="169"/>
      <c r="T60" s="167" t="str">
        <f t="shared" si="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outlineLevel="1" x14ac:dyDescent="0.2">
      <c r="A61" s="169">
        <v>57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0"/>
        <v>0</v>
      </c>
      <c r="P61" s="394">
        <f t="shared" si="1"/>
        <v>0</v>
      </c>
      <c r="Q61" s="395">
        <v>0</v>
      </c>
      <c r="R61" s="171"/>
      <c r="S61" s="169"/>
      <c r="T61" s="167" t="str">
        <f t="shared" si="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outlineLevel="1" x14ac:dyDescent="0.2">
      <c r="A62" s="169">
        <v>58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0"/>
        <v>0</v>
      </c>
      <c r="P62" s="394">
        <f t="shared" si="1"/>
        <v>0</v>
      </c>
      <c r="Q62" s="395">
        <v>0</v>
      </c>
      <c r="R62" s="171"/>
      <c r="S62" s="169"/>
      <c r="T62" s="167" t="str">
        <f t="shared" si="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2">
      <c r="A63" s="169">
        <v>59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0"/>
        <v>0</v>
      </c>
      <c r="P63" s="394">
        <f t="shared" si="1"/>
        <v>0</v>
      </c>
      <c r="Q63" s="395">
        <v>0</v>
      </c>
      <c r="R63" s="171"/>
      <c r="S63" s="169"/>
      <c r="T63" s="167" t="str">
        <f t="shared" si="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2">
      <c r="A64" s="169">
        <v>60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0"/>
        <v>0</v>
      </c>
      <c r="P64" s="394">
        <f t="shared" si="1"/>
        <v>0</v>
      </c>
      <c r="Q64" s="395">
        <v>0</v>
      </c>
      <c r="R64" s="171"/>
      <c r="S64" s="169"/>
      <c r="T64" s="167" t="str">
        <f t="shared" si="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2">
      <c r="A65" s="169">
        <v>61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0"/>
        <v>0</v>
      </c>
      <c r="P65" s="394">
        <f t="shared" si="1"/>
        <v>0</v>
      </c>
      <c r="Q65" s="395">
        <v>0</v>
      </c>
      <c r="R65" s="171"/>
      <c r="S65" s="169"/>
      <c r="T65" s="167" t="str">
        <f t="shared" si="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2">
      <c r="A66" s="169">
        <v>62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0"/>
        <v>0</v>
      </c>
      <c r="P66" s="394">
        <f t="shared" si="1"/>
        <v>0</v>
      </c>
      <c r="Q66" s="395">
        <v>0</v>
      </c>
      <c r="R66" s="171"/>
      <c r="S66" s="169"/>
      <c r="T66" s="167" t="str">
        <f t="shared" si="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2">
      <c r="A67" s="169">
        <v>63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0"/>
        <v>0</v>
      </c>
      <c r="P67" s="394">
        <f t="shared" si="1"/>
        <v>0</v>
      </c>
      <c r="Q67" s="395">
        <v>0</v>
      </c>
      <c r="R67" s="171"/>
      <c r="S67" s="169"/>
      <c r="T67" s="167" t="str">
        <f t="shared" si="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2">
      <c r="A68" s="169">
        <v>64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0"/>
        <v>0</v>
      </c>
      <c r="P68" s="394">
        <f t="shared" si="1"/>
        <v>0</v>
      </c>
      <c r="Q68" s="395">
        <v>0</v>
      </c>
      <c r="R68" s="171"/>
      <c r="S68" s="169"/>
      <c r="T68" s="167" t="str">
        <f t="shared" si="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2">
      <c r="A69" s="169">
        <v>65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0"/>
        <v>0</v>
      </c>
      <c r="P69" s="394">
        <f t="shared" si="1"/>
        <v>0</v>
      </c>
      <c r="Q69" s="395">
        <v>0</v>
      </c>
      <c r="R69" s="171"/>
      <c r="S69" s="169"/>
      <c r="T69" s="167" t="str">
        <f t="shared" si="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2">
      <c r="A70" s="169">
        <v>66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ref="O70:O98" si="3">ROUNDDOWN(PRODUCT(F70,G70,I70,K70,M70),2)</f>
        <v>0</v>
      </c>
      <c r="P70" s="394">
        <f t="shared" ref="P70:P98" si="4">O70-Q70</f>
        <v>0</v>
      </c>
      <c r="Q70" s="395">
        <v>0</v>
      </c>
      <c r="R70" s="171"/>
      <c r="S70" s="169"/>
      <c r="T70" s="167" t="str">
        <f t="shared" si="2"/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2">
      <c r="A71" s="169">
        <v>67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3"/>
        <v>0</v>
      </c>
      <c r="P71" s="394">
        <f t="shared" si="4"/>
        <v>0</v>
      </c>
      <c r="Q71" s="395">
        <v>0</v>
      </c>
      <c r="R71" s="171"/>
      <c r="S71" s="169"/>
      <c r="T71" s="167" t="str">
        <f t="shared" si="2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2">
      <c r="A72" s="169">
        <v>68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3"/>
        <v>0</v>
      </c>
      <c r="P72" s="394">
        <f t="shared" si="4"/>
        <v>0</v>
      </c>
      <c r="Q72" s="395">
        <v>0</v>
      </c>
      <c r="R72" s="171"/>
      <c r="S72" s="169"/>
      <c r="T72" s="167" t="str">
        <f t="shared" si="2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2">
      <c r="A73" s="169">
        <v>69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3"/>
        <v>0</v>
      </c>
      <c r="P73" s="394">
        <f t="shared" si="4"/>
        <v>0</v>
      </c>
      <c r="Q73" s="395">
        <v>0</v>
      </c>
      <c r="R73" s="171"/>
      <c r="S73" s="169"/>
      <c r="T73" s="167" t="str">
        <f t="shared" si="2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2">
      <c r="A74" s="169">
        <v>70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3"/>
        <v>0</v>
      </c>
      <c r="P74" s="394">
        <f t="shared" si="4"/>
        <v>0</v>
      </c>
      <c r="Q74" s="395">
        <v>0</v>
      </c>
      <c r="R74" s="171"/>
      <c r="S74" s="169"/>
      <c r="T74" s="167" t="str">
        <f t="shared" si="2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2">
      <c r="A75" s="169">
        <v>71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3"/>
        <v>0</v>
      </c>
      <c r="P75" s="394">
        <f t="shared" si="4"/>
        <v>0</v>
      </c>
      <c r="Q75" s="395">
        <v>0</v>
      </c>
      <c r="R75" s="171"/>
      <c r="S75" s="169"/>
      <c r="T75" s="167" t="str">
        <f t="shared" si="2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2">
      <c r="A76" s="169">
        <v>72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3"/>
        <v>0</v>
      </c>
      <c r="P76" s="394">
        <f t="shared" si="4"/>
        <v>0</v>
      </c>
      <c r="Q76" s="395">
        <v>0</v>
      </c>
      <c r="R76" s="171"/>
      <c r="S76" s="169"/>
      <c r="T76" s="167" t="str">
        <f t="shared" si="2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outlineLevel="1" x14ac:dyDescent="0.2">
      <c r="A77" s="169">
        <v>73</v>
      </c>
      <c r="B77" s="269"/>
      <c r="C77" s="270"/>
      <c r="D77" s="271"/>
      <c r="E77" s="169"/>
      <c r="F77" s="392"/>
      <c r="G77" s="170"/>
      <c r="H77" s="315"/>
      <c r="I77" s="170"/>
      <c r="J77" s="315"/>
      <c r="K77" s="170"/>
      <c r="L77" s="284"/>
      <c r="M77" s="169"/>
      <c r="N77" s="284"/>
      <c r="O77" s="393">
        <f t="shared" si="3"/>
        <v>0</v>
      </c>
      <c r="P77" s="394">
        <f t="shared" si="4"/>
        <v>0</v>
      </c>
      <c r="Q77" s="395">
        <v>0</v>
      </c>
      <c r="R77" s="171"/>
      <c r="S77" s="169"/>
      <c r="T77" s="167" t="str">
        <f t="shared" si="2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outlineLevel="1" x14ac:dyDescent="0.2">
      <c r="A78" s="169">
        <v>74</v>
      </c>
      <c r="B78" s="269"/>
      <c r="C78" s="270"/>
      <c r="D78" s="271"/>
      <c r="E78" s="169"/>
      <c r="F78" s="392"/>
      <c r="G78" s="170"/>
      <c r="H78" s="315"/>
      <c r="I78" s="170"/>
      <c r="J78" s="315"/>
      <c r="K78" s="170"/>
      <c r="L78" s="284"/>
      <c r="M78" s="169"/>
      <c r="N78" s="284"/>
      <c r="O78" s="393">
        <f t="shared" si="3"/>
        <v>0</v>
      </c>
      <c r="P78" s="394">
        <f t="shared" si="4"/>
        <v>0</v>
      </c>
      <c r="Q78" s="395">
        <v>0</v>
      </c>
      <c r="R78" s="171"/>
      <c r="S78" s="169"/>
      <c r="T78" s="167" t="str">
        <f t="shared" si="2"/>
        <v/>
      </c>
      <c r="U78" s="168">
        <f>IF(E78='予算詳細　全体'!$L$4,F78*'予算詳細　全体'!$N$4,IF(E78='予算詳細　全体'!$L$5,F78*'予算詳細　全体'!$N$5,IF(E78='予算詳細　全体'!$L$6,F78*'予算詳細　全体'!$N$6,F78)))</f>
        <v>0</v>
      </c>
    </row>
    <row r="79" spans="1:21" outlineLevel="1" x14ac:dyDescent="0.2">
      <c r="A79" s="169">
        <v>75</v>
      </c>
      <c r="B79" s="269"/>
      <c r="C79" s="270"/>
      <c r="D79" s="271"/>
      <c r="E79" s="169"/>
      <c r="F79" s="392"/>
      <c r="G79" s="170"/>
      <c r="H79" s="315"/>
      <c r="I79" s="170"/>
      <c r="J79" s="315"/>
      <c r="K79" s="170"/>
      <c r="L79" s="284"/>
      <c r="M79" s="169"/>
      <c r="N79" s="284"/>
      <c r="O79" s="393">
        <f t="shared" si="3"/>
        <v>0</v>
      </c>
      <c r="P79" s="394">
        <f t="shared" si="4"/>
        <v>0</v>
      </c>
      <c r="Q79" s="395">
        <v>0</v>
      </c>
      <c r="R79" s="171"/>
      <c r="S79" s="169"/>
      <c r="T79" s="167" t="str">
        <f t="shared" si="2"/>
        <v/>
      </c>
      <c r="U79" s="168">
        <f>IF(E79='予算詳細　全体'!$L$4,F79*'予算詳細　全体'!$N$4,IF(E79='予算詳細　全体'!$L$5,F79*'予算詳細　全体'!$N$5,IF(E79='予算詳細　全体'!$L$6,F79*'予算詳細　全体'!$N$6,F79)))</f>
        <v>0</v>
      </c>
    </row>
    <row r="80" spans="1:21" outlineLevel="1" x14ac:dyDescent="0.2">
      <c r="A80" s="169">
        <v>76</v>
      </c>
      <c r="B80" s="269"/>
      <c r="C80" s="270"/>
      <c r="D80" s="271"/>
      <c r="E80" s="169"/>
      <c r="F80" s="392"/>
      <c r="G80" s="170"/>
      <c r="H80" s="315"/>
      <c r="I80" s="170"/>
      <c r="J80" s="315"/>
      <c r="K80" s="170"/>
      <c r="L80" s="284"/>
      <c r="M80" s="169"/>
      <c r="N80" s="284"/>
      <c r="O80" s="393">
        <f t="shared" si="3"/>
        <v>0</v>
      </c>
      <c r="P80" s="394">
        <f t="shared" si="4"/>
        <v>0</v>
      </c>
      <c r="Q80" s="395">
        <v>0</v>
      </c>
      <c r="R80" s="171"/>
      <c r="S80" s="169"/>
      <c r="T80" s="167" t="str">
        <f t="shared" si="2"/>
        <v/>
      </c>
      <c r="U80" s="168">
        <f>IF(E80='予算詳細　全体'!$L$4,F80*'予算詳細　全体'!$N$4,IF(E80='予算詳細　全体'!$L$5,F80*'予算詳細　全体'!$N$5,IF(E80='予算詳細　全体'!$L$6,F80*'予算詳細　全体'!$N$6,F80)))</f>
        <v>0</v>
      </c>
    </row>
    <row r="81" spans="1:21" outlineLevel="1" x14ac:dyDescent="0.2">
      <c r="A81" s="169">
        <v>77</v>
      </c>
      <c r="B81" s="269"/>
      <c r="C81" s="270"/>
      <c r="D81" s="271"/>
      <c r="E81" s="169"/>
      <c r="F81" s="392"/>
      <c r="G81" s="170"/>
      <c r="H81" s="315"/>
      <c r="I81" s="170"/>
      <c r="J81" s="315"/>
      <c r="K81" s="170"/>
      <c r="L81" s="284"/>
      <c r="M81" s="169"/>
      <c r="N81" s="284"/>
      <c r="O81" s="393">
        <f t="shared" si="3"/>
        <v>0</v>
      </c>
      <c r="P81" s="394">
        <f t="shared" si="4"/>
        <v>0</v>
      </c>
      <c r="Q81" s="395">
        <v>0</v>
      </c>
      <c r="R81" s="171"/>
      <c r="S81" s="169"/>
      <c r="T81" s="167" t="str">
        <f t="shared" si="2"/>
        <v/>
      </c>
      <c r="U81" s="168">
        <f>IF(E81='予算詳細　全体'!$L$4,F81*'予算詳細　全体'!$N$4,IF(E81='予算詳細　全体'!$L$5,F81*'予算詳細　全体'!$N$5,IF(E81='予算詳細　全体'!$L$6,F81*'予算詳細　全体'!$N$6,F81)))</f>
        <v>0</v>
      </c>
    </row>
    <row r="82" spans="1:21" outlineLevel="1" x14ac:dyDescent="0.2">
      <c r="A82" s="169">
        <v>78</v>
      </c>
      <c r="B82" s="269"/>
      <c r="C82" s="270"/>
      <c r="D82" s="271"/>
      <c r="E82" s="169"/>
      <c r="F82" s="392"/>
      <c r="G82" s="170"/>
      <c r="H82" s="315"/>
      <c r="I82" s="170"/>
      <c r="J82" s="315"/>
      <c r="K82" s="170"/>
      <c r="L82" s="284"/>
      <c r="M82" s="169"/>
      <c r="N82" s="284"/>
      <c r="O82" s="393">
        <f t="shared" si="3"/>
        <v>0</v>
      </c>
      <c r="P82" s="394">
        <f t="shared" si="4"/>
        <v>0</v>
      </c>
      <c r="Q82" s="395">
        <v>0</v>
      </c>
      <c r="R82" s="171"/>
      <c r="S82" s="169"/>
      <c r="T82" s="167" t="str">
        <f t="shared" si="2"/>
        <v/>
      </c>
      <c r="U82" s="168">
        <f>IF(E82='予算詳細　全体'!$L$4,F82*'予算詳細　全体'!$N$4,IF(E82='予算詳細　全体'!$L$5,F82*'予算詳細　全体'!$N$5,IF(E82='予算詳細　全体'!$L$6,F82*'予算詳細　全体'!$N$6,F82)))</f>
        <v>0</v>
      </c>
    </row>
    <row r="83" spans="1:21" outlineLevel="1" x14ac:dyDescent="0.2">
      <c r="A83" s="169">
        <v>79</v>
      </c>
      <c r="B83" s="269"/>
      <c r="C83" s="270"/>
      <c r="D83" s="271"/>
      <c r="E83" s="169"/>
      <c r="F83" s="392"/>
      <c r="G83" s="170"/>
      <c r="H83" s="315"/>
      <c r="I83" s="170"/>
      <c r="J83" s="315"/>
      <c r="K83" s="170"/>
      <c r="L83" s="284"/>
      <c r="M83" s="169"/>
      <c r="N83" s="284"/>
      <c r="O83" s="393">
        <f t="shared" si="3"/>
        <v>0</v>
      </c>
      <c r="P83" s="394">
        <f t="shared" si="4"/>
        <v>0</v>
      </c>
      <c r="Q83" s="395">
        <v>0</v>
      </c>
      <c r="R83" s="171"/>
      <c r="S83" s="169"/>
      <c r="T83" s="167" t="str">
        <f t="shared" si="2"/>
        <v/>
      </c>
      <c r="U83" s="168">
        <f>IF(E83='予算詳細　全体'!$L$4,F83*'予算詳細　全体'!$N$4,IF(E83='予算詳細　全体'!$L$5,F83*'予算詳細　全体'!$N$5,IF(E83='予算詳細　全体'!$L$6,F83*'予算詳細　全体'!$N$6,F83)))</f>
        <v>0</v>
      </c>
    </row>
    <row r="84" spans="1:21" outlineLevel="1" x14ac:dyDescent="0.2">
      <c r="A84" s="169">
        <v>80</v>
      </c>
      <c r="B84" s="269"/>
      <c r="C84" s="270"/>
      <c r="D84" s="271"/>
      <c r="E84" s="169"/>
      <c r="F84" s="392"/>
      <c r="G84" s="170"/>
      <c r="H84" s="315"/>
      <c r="I84" s="170"/>
      <c r="J84" s="315"/>
      <c r="K84" s="170"/>
      <c r="L84" s="284"/>
      <c r="M84" s="169"/>
      <c r="N84" s="284"/>
      <c r="O84" s="393">
        <f t="shared" si="3"/>
        <v>0</v>
      </c>
      <c r="P84" s="394">
        <f t="shared" si="4"/>
        <v>0</v>
      </c>
      <c r="Q84" s="395">
        <v>0</v>
      </c>
      <c r="R84" s="171"/>
      <c r="S84" s="169"/>
      <c r="T84" s="167" t="str">
        <f t="shared" si="2"/>
        <v/>
      </c>
      <c r="U84" s="168">
        <f>IF(E84='予算詳細　全体'!$L$4,F84*'予算詳細　全体'!$N$4,IF(E84='予算詳細　全体'!$L$5,F84*'予算詳細　全体'!$N$5,IF(E84='予算詳細　全体'!$L$6,F84*'予算詳細　全体'!$N$6,F84)))</f>
        <v>0</v>
      </c>
    </row>
    <row r="85" spans="1:21" outlineLevel="1" x14ac:dyDescent="0.2">
      <c r="A85" s="169">
        <v>81</v>
      </c>
      <c r="B85" s="269"/>
      <c r="C85" s="270"/>
      <c r="D85" s="271"/>
      <c r="E85" s="169"/>
      <c r="F85" s="392"/>
      <c r="G85" s="170"/>
      <c r="H85" s="315"/>
      <c r="I85" s="170"/>
      <c r="J85" s="315"/>
      <c r="K85" s="170"/>
      <c r="L85" s="284"/>
      <c r="M85" s="169"/>
      <c r="N85" s="284"/>
      <c r="O85" s="393">
        <f t="shared" si="3"/>
        <v>0</v>
      </c>
      <c r="P85" s="394">
        <f t="shared" si="4"/>
        <v>0</v>
      </c>
      <c r="Q85" s="395">
        <v>0</v>
      </c>
      <c r="R85" s="171"/>
      <c r="S85" s="169"/>
      <c r="T85" s="167" t="str">
        <f t="shared" si="2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0</v>
      </c>
    </row>
    <row r="86" spans="1:21" outlineLevel="1" x14ac:dyDescent="0.2">
      <c r="A86" s="169">
        <v>82</v>
      </c>
      <c r="B86" s="269"/>
      <c r="C86" s="270"/>
      <c r="D86" s="271"/>
      <c r="E86" s="169"/>
      <c r="F86" s="392"/>
      <c r="G86" s="170"/>
      <c r="H86" s="315"/>
      <c r="I86" s="170"/>
      <c r="J86" s="315"/>
      <c r="K86" s="170"/>
      <c r="L86" s="284"/>
      <c r="M86" s="169"/>
      <c r="N86" s="284"/>
      <c r="O86" s="393">
        <f t="shared" si="3"/>
        <v>0</v>
      </c>
      <c r="P86" s="394">
        <f t="shared" si="4"/>
        <v>0</v>
      </c>
      <c r="Q86" s="395">
        <v>0</v>
      </c>
      <c r="R86" s="171"/>
      <c r="S86" s="169"/>
      <c r="T86" s="167" t="str">
        <f t="shared" si="2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0</v>
      </c>
    </row>
    <row r="87" spans="1:21" outlineLevel="1" x14ac:dyDescent="0.2">
      <c r="A87" s="169">
        <v>83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3"/>
        <v>0</v>
      </c>
      <c r="P87" s="394">
        <f t="shared" si="4"/>
        <v>0</v>
      </c>
      <c r="Q87" s="395">
        <v>0</v>
      </c>
      <c r="R87" s="171"/>
      <c r="S87" s="169"/>
      <c r="T87" s="167" t="str">
        <f t="shared" si="2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outlineLevel="1" x14ac:dyDescent="0.2">
      <c r="A88" s="169">
        <v>84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3"/>
        <v>0</v>
      </c>
      <c r="P88" s="394">
        <f t="shared" si="4"/>
        <v>0</v>
      </c>
      <c r="Q88" s="395">
        <v>0</v>
      </c>
      <c r="R88" s="171"/>
      <c r="S88" s="169"/>
      <c r="T88" s="167" t="str">
        <f t="shared" si="2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2">
      <c r="A89" s="169">
        <v>85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3"/>
        <v>0</v>
      </c>
      <c r="P89" s="394">
        <f t="shared" si="4"/>
        <v>0</v>
      </c>
      <c r="Q89" s="395">
        <v>0</v>
      </c>
      <c r="R89" s="171"/>
      <c r="S89" s="169"/>
      <c r="T89" s="167" t="str">
        <f t="shared" si="2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2">
      <c r="A90" s="169">
        <v>86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3"/>
        <v>0</v>
      </c>
      <c r="P90" s="394">
        <f t="shared" si="4"/>
        <v>0</v>
      </c>
      <c r="Q90" s="395">
        <v>0</v>
      </c>
      <c r="R90" s="171"/>
      <c r="S90" s="169"/>
      <c r="T90" s="167" t="str">
        <f t="shared" si="2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2">
      <c r="A91" s="169">
        <v>87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3"/>
        <v>0</v>
      </c>
      <c r="P91" s="394">
        <f t="shared" si="4"/>
        <v>0</v>
      </c>
      <c r="Q91" s="395">
        <v>0</v>
      </c>
      <c r="R91" s="171"/>
      <c r="S91" s="169"/>
      <c r="T91" s="167" t="str">
        <f t="shared" si="2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2">
      <c r="A92" s="169">
        <v>88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3"/>
        <v>0</v>
      </c>
      <c r="P92" s="394">
        <f t="shared" si="4"/>
        <v>0</v>
      </c>
      <c r="Q92" s="395">
        <v>0</v>
      </c>
      <c r="R92" s="171"/>
      <c r="S92" s="169"/>
      <c r="T92" s="167" t="str">
        <f t="shared" si="2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2">
      <c r="A93" s="169">
        <v>89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3"/>
        <v>0</v>
      </c>
      <c r="P93" s="394">
        <f t="shared" si="4"/>
        <v>0</v>
      </c>
      <c r="Q93" s="395">
        <v>0</v>
      </c>
      <c r="R93" s="171"/>
      <c r="S93" s="169"/>
      <c r="T93" s="167" t="str">
        <f t="shared" si="2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2">
      <c r="A94" s="169">
        <v>90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3"/>
        <v>0</v>
      </c>
      <c r="P94" s="394">
        <f t="shared" si="4"/>
        <v>0</v>
      </c>
      <c r="Q94" s="395">
        <v>0</v>
      </c>
      <c r="R94" s="171"/>
      <c r="S94" s="169"/>
      <c r="T94" s="167" t="str">
        <f t="shared" ref="T94:T98" si="5">IF(U94&gt;49999,"3者見積必要","")</f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2">
      <c r="A95" s="169">
        <v>91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3"/>
        <v>0</v>
      </c>
      <c r="P95" s="394">
        <f t="shared" si="4"/>
        <v>0</v>
      </c>
      <c r="Q95" s="395">
        <v>0</v>
      </c>
      <c r="R95" s="171"/>
      <c r="S95" s="169"/>
      <c r="T95" s="167" t="str">
        <f t="shared" si="5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2">
      <c r="A96" s="169">
        <v>92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3"/>
        <v>0</v>
      </c>
      <c r="P96" s="394">
        <f t="shared" si="4"/>
        <v>0</v>
      </c>
      <c r="Q96" s="395">
        <v>0</v>
      </c>
      <c r="R96" s="171"/>
      <c r="S96" s="169"/>
      <c r="T96" s="167" t="str">
        <f t="shared" si="5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2">
      <c r="A97" s="169">
        <v>93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3"/>
        <v>0</v>
      </c>
      <c r="P97" s="394">
        <f>O97-Q97</f>
        <v>0</v>
      </c>
      <c r="Q97" s="395">
        <v>0</v>
      </c>
      <c r="R97" s="171"/>
      <c r="S97" s="169"/>
      <c r="T97" s="167" t="str">
        <f t="shared" si="5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ht="13.5" outlineLevel="1" thickBot="1" x14ac:dyDescent="0.25">
      <c r="A98" s="169">
        <v>94</v>
      </c>
      <c r="B98" s="269"/>
      <c r="C98" s="270"/>
      <c r="D98" s="271"/>
      <c r="E98" s="169"/>
      <c r="F98" s="392"/>
      <c r="G98" s="170"/>
      <c r="H98" s="315"/>
      <c r="I98" s="170"/>
      <c r="J98" s="315"/>
      <c r="K98" s="459"/>
      <c r="L98" s="284"/>
      <c r="M98" s="169"/>
      <c r="N98" s="284"/>
      <c r="O98" s="393">
        <f t="shared" si="3"/>
        <v>0</v>
      </c>
      <c r="P98" s="394">
        <f t="shared" si="4"/>
        <v>0</v>
      </c>
      <c r="Q98" s="395">
        <v>0</v>
      </c>
      <c r="R98" s="171"/>
      <c r="S98" s="169"/>
      <c r="T98" s="167" t="str">
        <f t="shared" si="5"/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x14ac:dyDescent="0.2">
      <c r="A99" s="223"/>
      <c r="K99" s="458" t="str">
        <f>'予算詳細　全体'!$L$4</f>
        <v>USD</v>
      </c>
      <c r="L99" s="316"/>
      <c r="M99" s="141"/>
      <c r="N99" s="319"/>
      <c r="O99" s="396">
        <f t="shared" ref="O99:Q102" si="6">SUMIF($E$5:$E$98,$K99,O$5:O$98)</f>
        <v>7500</v>
      </c>
      <c r="P99" s="396">
        <f t="shared" si="6"/>
        <v>7500</v>
      </c>
      <c r="Q99" s="397">
        <f t="shared" si="6"/>
        <v>0</v>
      </c>
    </row>
    <row r="100" spans="1:21" x14ac:dyDescent="0.2">
      <c r="A100" s="223"/>
      <c r="K100" s="143" t="str">
        <f>'予算詳細　全体'!$L$5</f>
        <v>MMK</v>
      </c>
      <c r="L100" s="317"/>
      <c r="M100" s="144"/>
      <c r="N100" s="320"/>
      <c r="O100" s="398">
        <f t="shared" si="6"/>
        <v>900000</v>
      </c>
      <c r="P100" s="398">
        <f t="shared" si="6"/>
        <v>900000</v>
      </c>
      <c r="Q100" s="399">
        <f t="shared" si="6"/>
        <v>0</v>
      </c>
    </row>
    <row r="101" spans="1:21" x14ac:dyDescent="0.2">
      <c r="A101" s="223"/>
      <c r="K101" s="143" t="str">
        <f>'予算詳細　全体'!$L$6</f>
        <v>THB</v>
      </c>
      <c r="L101" s="317"/>
      <c r="M101" s="144"/>
      <c r="N101" s="320"/>
      <c r="O101" s="398">
        <f t="shared" si="6"/>
        <v>10000</v>
      </c>
      <c r="P101" s="398">
        <f t="shared" si="6"/>
        <v>10000</v>
      </c>
      <c r="Q101" s="399">
        <f t="shared" si="6"/>
        <v>0</v>
      </c>
    </row>
    <row r="102" spans="1:21" ht="13.5" thickBot="1" x14ac:dyDescent="0.25">
      <c r="A102" s="223"/>
      <c r="K102" s="146" t="s">
        <v>426</v>
      </c>
      <c r="L102" s="318"/>
      <c r="M102" s="147"/>
      <c r="N102" s="321"/>
      <c r="O102" s="400">
        <f t="shared" si="6"/>
        <v>0</v>
      </c>
      <c r="P102" s="400">
        <f t="shared" si="6"/>
        <v>0</v>
      </c>
      <c r="Q102" s="401">
        <f t="shared" si="6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3">
      <formula1>$R$2:$R$3</formula1>
    </dataValidation>
  </dataValidations>
  <pageMargins left="0.7" right="0.7" top="0.75" bottom="0.75" header="0.3" footer="0.3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E5:E98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zoomScaleNormal="100" workbookViewId="0"/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90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90" bestFit="1" customWidth="1"/>
    <col min="17" max="17" width="9" style="390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5"/>
      <c r="C1" s="43" t="s">
        <v>334</v>
      </c>
    </row>
    <row r="2" spans="1:21" x14ac:dyDescent="0.2">
      <c r="A2" s="172" t="s">
        <v>399</v>
      </c>
    </row>
    <row r="3" spans="1:21" x14ac:dyDescent="0.2">
      <c r="D3" t="s">
        <v>300</v>
      </c>
    </row>
    <row r="4" spans="1:21" s="10" customFormat="1" ht="13.5" thickBot="1" x14ac:dyDescent="0.25">
      <c r="A4" s="149" t="s">
        <v>286</v>
      </c>
      <c r="B4" s="572" t="s">
        <v>287</v>
      </c>
      <c r="C4" s="573"/>
      <c r="D4" s="574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423</v>
      </c>
      <c r="T4" s="166" t="s">
        <v>421</v>
      </c>
      <c r="U4" s="166" t="s">
        <v>297</v>
      </c>
    </row>
    <row r="5" spans="1:21" ht="13.5" thickTop="1" x14ac:dyDescent="0.2">
      <c r="A5" s="169">
        <v>1</v>
      </c>
      <c r="B5" s="322"/>
      <c r="C5" s="323"/>
      <c r="D5" s="324"/>
      <c r="E5" s="169" t="s">
        <v>26</v>
      </c>
      <c r="F5" s="392">
        <v>150000</v>
      </c>
      <c r="G5" s="170">
        <v>1</v>
      </c>
      <c r="H5" s="315" t="s">
        <v>408</v>
      </c>
      <c r="I5" s="170">
        <v>2</v>
      </c>
      <c r="J5" s="315" t="s">
        <v>409</v>
      </c>
      <c r="K5" s="170"/>
      <c r="L5" s="284"/>
      <c r="M5" s="169"/>
      <c r="N5" s="284"/>
      <c r="O5" s="393">
        <f>ROUNDDOWN(PRODUCT(F5,G5,I5,K5,M5),2)</f>
        <v>300000</v>
      </c>
      <c r="P5" s="394">
        <f t="shared" ref="P5:P13" si="0">O5-Q5</f>
        <v>300000</v>
      </c>
      <c r="Q5" s="395">
        <v>0</v>
      </c>
      <c r="R5" s="171"/>
      <c r="S5" s="169"/>
      <c r="T5" s="167" t="str">
        <f>IF(U5&gt;49999,"3者見積必要","")</f>
        <v>3者見積必要</v>
      </c>
      <c r="U5" s="168">
        <f>IF(E5='予算詳細　全体'!$L$4,F5*'予算詳細　全体'!$N$4,IF(E5='予算詳細　全体'!$L$5,F5*'予算詳細　全体'!$N$5,IF(E5='予算詳細　全体'!$L$6,F5*'予算詳細　全体'!$N$6,F5)))</f>
        <v>150000</v>
      </c>
    </row>
    <row r="6" spans="1:21" x14ac:dyDescent="0.2">
      <c r="A6" s="169">
        <v>2</v>
      </c>
      <c r="B6" s="269"/>
      <c r="C6" s="270"/>
      <c r="D6" s="271"/>
      <c r="E6" s="169" t="s">
        <v>29</v>
      </c>
      <c r="F6" s="392">
        <v>100</v>
      </c>
      <c r="G6" s="170">
        <v>1</v>
      </c>
      <c r="H6" s="315" t="s">
        <v>408</v>
      </c>
      <c r="I6" s="170">
        <v>2</v>
      </c>
      <c r="J6" s="315" t="s">
        <v>409</v>
      </c>
      <c r="K6" s="170"/>
      <c r="L6" s="284"/>
      <c r="M6" s="169"/>
      <c r="N6" s="284"/>
      <c r="O6" s="393">
        <f t="shared" ref="O6:O34" si="1">ROUNDDOWN(PRODUCT(F6,G6,I6,K6,M6),2)</f>
        <v>200</v>
      </c>
      <c r="P6" s="394">
        <f t="shared" si="0"/>
        <v>200</v>
      </c>
      <c r="Q6" s="395">
        <v>0</v>
      </c>
      <c r="R6" s="171"/>
      <c r="S6" s="169"/>
      <c r="T6" s="167" t="str">
        <f t="shared" ref="T6:T34" si="2"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11000</v>
      </c>
    </row>
    <row r="7" spans="1:21" x14ac:dyDescent="0.2">
      <c r="A7" s="169">
        <v>3</v>
      </c>
      <c r="B7" s="269"/>
      <c r="C7" s="270"/>
      <c r="D7" s="271"/>
      <c r="E7" s="169" t="s">
        <v>247</v>
      </c>
      <c r="F7" s="392">
        <v>5000</v>
      </c>
      <c r="G7" s="170">
        <v>1</v>
      </c>
      <c r="H7" s="315" t="s">
        <v>408</v>
      </c>
      <c r="I7" s="170">
        <v>2</v>
      </c>
      <c r="J7" s="315" t="s">
        <v>409</v>
      </c>
      <c r="K7" s="170"/>
      <c r="L7" s="284"/>
      <c r="M7" s="169"/>
      <c r="N7" s="284"/>
      <c r="O7" s="393">
        <f t="shared" si="1"/>
        <v>10000</v>
      </c>
      <c r="P7" s="394">
        <f t="shared" si="0"/>
        <v>10000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15000</v>
      </c>
    </row>
    <row r="8" spans="1:21" x14ac:dyDescent="0.2">
      <c r="A8" s="169">
        <v>4</v>
      </c>
      <c r="B8" s="269"/>
      <c r="C8" s="270"/>
      <c r="D8" s="271"/>
      <c r="E8" s="169" t="s">
        <v>177</v>
      </c>
      <c r="F8" s="392">
        <v>100000</v>
      </c>
      <c r="G8" s="170">
        <v>1</v>
      </c>
      <c r="H8" s="315" t="s">
        <v>408</v>
      </c>
      <c r="I8" s="170">
        <v>2</v>
      </c>
      <c r="J8" s="315" t="s">
        <v>409</v>
      </c>
      <c r="K8" s="170"/>
      <c r="L8" s="284"/>
      <c r="M8" s="169"/>
      <c r="N8" s="284"/>
      <c r="O8" s="393">
        <f t="shared" si="1"/>
        <v>200000</v>
      </c>
      <c r="P8" s="394">
        <f t="shared" si="0"/>
        <v>200000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8000</v>
      </c>
    </row>
    <row r="9" spans="1:21" x14ac:dyDescent="0.2">
      <c r="A9" s="169">
        <v>5</v>
      </c>
      <c r="B9" s="269"/>
      <c r="C9" s="270"/>
      <c r="D9" s="271"/>
      <c r="E9" s="169" t="s">
        <v>26</v>
      </c>
      <c r="F9" s="392">
        <v>2000</v>
      </c>
      <c r="G9" s="170">
        <v>1</v>
      </c>
      <c r="H9" s="315" t="s">
        <v>408</v>
      </c>
      <c r="I9" s="170">
        <v>2</v>
      </c>
      <c r="J9" s="315" t="s">
        <v>409</v>
      </c>
      <c r="K9" s="170">
        <v>7</v>
      </c>
      <c r="L9" s="284" t="s">
        <v>411</v>
      </c>
      <c r="M9" s="169"/>
      <c r="N9" s="284"/>
      <c r="O9" s="393">
        <f t="shared" si="1"/>
        <v>28000</v>
      </c>
      <c r="P9" s="394">
        <f t="shared" si="0"/>
        <v>28000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2000</v>
      </c>
    </row>
    <row r="10" spans="1:21" x14ac:dyDescent="0.2">
      <c r="A10" s="169">
        <v>6</v>
      </c>
      <c r="B10" s="269"/>
      <c r="C10" s="270"/>
      <c r="D10" s="271"/>
      <c r="E10" s="169" t="s">
        <v>26</v>
      </c>
      <c r="F10" s="392">
        <v>8000</v>
      </c>
      <c r="G10" s="170">
        <v>1</v>
      </c>
      <c r="H10" s="315" t="s">
        <v>408</v>
      </c>
      <c r="I10" s="170">
        <v>2</v>
      </c>
      <c r="J10" s="315" t="s">
        <v>409</v>
      </c>
      <c r="K10" s="170">
        <v>5</v>
      </c>
      <c r="L10" s="284" t="s">
        <v>411</v>
      </c>
      <c r="M10" s="169"/>
      <c r="N10" s="284"/>
      <c r="O10" s="393">
        <f>ROUNDDOWN(PRODUCT(F10,G10,I10,K10,M10),2)</f>
        <v>80000</v>
      </c>
      <c r="P10" s="394">
        <f t="shared" si="0"/>
        <v>80000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8000</v>
      </c>
    </row>
    <row r="11" spans="1:21" x14ac:dyDescent="0.2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2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2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2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1"/>
        <v>0</v>
      </c>
      <c r="P14" s="394">
        <f t="shared" ref="P14:P34" si="3">O14-Q14</f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x14ac:dyDescent="0.2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1"/>
        <v>0</v>
      </c>
      <c r="P15" s="394">
        <f t="shared" si="3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x14ac:dyDescent="0.2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1"/>
        <v>0</v>
      </c>
      <c r="P16" s="394">
        <f t="shared" si="3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x14ac:dyDescent="0.2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1"/>
        <v>0</v>
      </c>
      <c r="P17" s="394">
        <f t="shared" si="3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x14ac:dyDescent="0.2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1"/>
        <v>0</v>
      </c>
      <c r="P18" s="394">
        <f t="shared" si="3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x14ac:dyDescent="0.2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1"/>
        <v>0</v>
      </c>
      <c r="P19" s="394">
        <f t="shared" si="3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2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1"/>
        <v>0</v>
      </c>
      <c r="P20" s="394">
        <f t="shared" si="3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2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1"/>
        <v>0</v>
      </c>
      <c r="P21" s="394">
        <f t="shared" si="3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2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1"/>
        <v>0</v>
      </c>
      <c r="P22" s="394">
        <f t="shared" si="3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2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1"/>
        <v>0</v>
      </c>
      <c r="P23" s="394">
        <f t="shared" si="3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outlineLevel="1" x14ac:dyDescent="0.2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1"/>
        <v>0</v>
      </c>
      <c r="P24" s="394">
        <f t="shared" si="3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outlineLevel="1" x14ac:dyDescent="0.2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1"/>
        <v>0</v>
      </c>
      <c r="P25" s="394">
        <f t="shared" si="3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outlineLevel="1" x14ac:dyDescent="0.2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1"/>
        <v>0</v>
      </c>
      <c r="P26" s="394">
        <f t="shared" si="3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outlineLevel="1" x14ac:dyDescent="0.2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1"/>
        <v>0</v>
      </c>
      <c r="P27" s="394">
        <f t="shared" si="3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outlineLevel="1" x14ac:dyDescent="0.2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1"/>
        <v>0</v>
      </c>
      <c r="P28" s="394">
        <f t="shared" si="3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outlineLevel="1" x14ac:dyDescent="0.2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1"/>
        <v>0</v>
      </c>
      <c r="P29" s="394">
        <f t="shared" si="3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outlineLevel="1" x14ac:dyDescent="0.2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1"/>
        <v>0</v>
      </c>
      <c r="P30" s="394">
        <f t="shared" si="3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outlineLevel="1" x14ac:dyDescent="0.2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1"/>
        <v>0</v>
      </c>
      <c r="P31" s="394">
        <f t="shared" si="3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outlineLevel="1" x14ac:dyDescent="0.2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1"/>
        <v>0</v>
      </c>
      <c r="P32" s="394">
        <f t="shared" si="3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outlineLevel="1" x14ac:dyDescent="0.2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1"/>
        <v>0</v>
      </c>
      <c r="P33" s="394">
        <f t="shared" si="3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ht="13.5" outlineLevel="1" thickBot="1" x14ac:dyDescent="0.25">
      <c r="A34" s="431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459"/>
      <c r="L34" s="284"/>
      <c r="M34" s="169"/>
      <c r="N34" s="284"/>
      <c r="O34" s="393">
        <f t="shared" si="1"/>
        <v>0</v>
      </c>
      <c r="P34" s="394">
        <f t="shared" si="3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2">
      <c r="A35" s="432"/>
      <c r="K35" s="458" t="str">
        <f>'予算詳細　全体'!$L$4</f>
        <v>USD</v>
      </c>
      <c r="L35" s="316"/>
      <c r="M35" s="141"/>
      <c r="N35" s="319"/>
      <c r="O35" s="396">
        <f t="shared" ref="O35:Q38" si="4">SUMIF($E$5:$E$34,$K35,O$5:O$34)</f>
        <v>200</v>
      </c>
      <c r="P35" s="396">
        <f t="shared" si="4"/>
        <v>200</v>
      </c>
      <c r="Q35" s="397">
        <f t="shared" si="4"/>
        <v>0</v>
      </c>
    </row>
    <row r="36" spans="1:21" x14ac:dyDescent="0.2">
      <c r="A36" s="223"/>
      <c r="K36" s="143" t="str">
        <f>'予算詳細　全体'!$L$5</f>
        <v>MMK</v>
      </c>
      <c r="L36" s="317"/>
      <c r="M36" s="144"/>
      <c r="N36" s="320"/>
      <c r="O36" s="398">
        <f t="shared" si="4"/>
        <v>200000</v>
      </c>
      <c r="P36" s="398">
        <f t="shared" si="4"/>
        <v>200000</v>
      </c>
      <c r="Q36" s="399">
        <f t="shared" si="4"/>
        <v>0</v>
      </c>
    </row>
    <row r="37" spans="1:21" x14ac:dyDescent="0.2">
      <c r="A37" s="223"/>
      <c r="K37" s="143" t="str">
        <f>'予算詳細　全体'!$L$6</f>
        <v>THB</v>
      </c>
      <c r="L37" s="317"/>
      <c r="M37" s="144"/>
      <c r="N37" s="320"/>
      <c r="O37" s="398">
        <f t="shared" si="4"/>
        <v>10000</v>
      </c>
      <c r="P37" s="398">
        <f t="shared" si="4"/>
        <v>10000</v>
      </c>
      <c r="Q37" s="399">
        <f t="shared" si="4"/>
        <v>0</v>
      </c>
    </row>
    <row r="38" spans="1:21" ht="13.5" thickBot="1" x14ac:dyDescent="0.25">
      <c r="A38" s="223"/>
      <c r="K38" s="146" t="s">
        <v>513</v>
      </c>
      <c r="L38" s="318"/>
      <c r="M38" s="147"/>
      <c r="N38" s="321"/>
      <c r="O38" s="400">
        <f t="shared" si="4"/>
        <v>408000</v>
      </c>
      <c r="P38" s="400">
        <f t="shared" si="4"/>
        <v>408000</v>
      </c>
      <c r="Q38" s="401">
        <f t="shared" si="4"/>
        <v>0</v>
      </c>
    </row>
    <row r="40" spans="1:21" x14ac:dyDescent="0.2">
      <c r="D40" t="s">
        <v>301</v>
      </c>
    </row>
    <row r="41" spans="1:21" s="10" customFormat="1" ht="13.5" thickBot="1" x14ac:dyDescent="0.25">
      <c r="A41" s="149" t="s">
        <v>286</v>
      </c>
      <c r="B41" s="572" t="s">
        <v>287</v>
      </c>
      <c r="C41" s="573"/>
      <c r="D41" s="574"/>
      <c r="E41" s="149" t="s">
        <v>288</v>
      </c>
      <c r="F41" s="391" t="s">
        <v>289</v>
      </c>
      <c r="G41" s="149" t="s">
        <v>290</v>
      </c>
      <c r="H41" s="149" t="s">
        <v>291</v>
      </c>
      <c r="I41" s="149" t="s">
        <v>290</v>
      </c>
      <c r="J41" s="149" t="s">
        <v>291</v>
      </c>
      <c r="K41" s="149" t="s">
        <v>290</v>
      </c>
      <c r="L41" s="149" t="s">
        <v>291</v>
      </c>
      <c r="M41" s="149" t="s">
        <v>290</v>
      </c>
      <c r="N41" s="149" t="s">
        <v>291</v>
      </c>
      <c r="O41" s="391" t="s">
        <v>296</v>
      </c>
      <c r="P41" s="391" t="s">
        <v>294</v>
      </c>
      <c r="Q41" s="391" t="s">
        <v>295</v>
      </c>
      <c r="R41" s="149" t="s">
        <v>292</v>
      </c>
      <c r="S41" s="149" t="s">
        <v>293</v>
      </c>
      <c r="T41" s="166" t="s">
        <v>421</v>
      </c>
      <c r="U41" s="166" t="s">
        <v>297</v>
      </c>
    </row>
    <row r="42" spans="1:21" ht="13.5" thickTop="1" x14ac:dyDescent="0.2">
      <c r="A42" s="169">
        <v>1</v>
      </c>
      <c r="B42" s="322"/>
      <c r="C42" s="323"/>
      <c r="D42" s="324"/>
      <c r="E42" s="169" t="s">
        <v>26</v>
      </c>
      <c r="F42" s="392">
        <v>10000</v>
      </c>
      <c r="G42" s="170">
        <v>7</v>
      </c>
      <c r="H42" s="315" t="s">
        <v>411</v>
      </c>
      <c r="I42" s="170">
        <v>2</v>
      </c>
      <c r="J42" s="315" t="s">
        <v>409</v>
      </c>
      <c r="K42" s="170">
        <v>1</v>
      </c>
      <c r="L42" s="284" t="s">
        <v>408</v>
      </c>
      <c r="M42" s="169"/>
      <c r="N42" s="284"/>
      <c r="O42" s="393">
        <f>ROUNDDOWN(PRODUCT(F42,G42,I42,K42,M42),2)</f>
        <v>140000</v>
      </c>
      <c r="P42" s="394">
        <f t="shared" ref="P42:P61" si="5">O42-Q42</f>
        <v>140000</v>
      </c>
      <c r="Q42" s="395">
        <v>0</v>
      </c>
      <c r="R42" s="171"/>
      <c r="S42" s="169"/>
      <c r="T42" s="167" t="str">
        <f t="shared" ref="T42:T61" si="6">IF(U42&gt;49999,"3者見積必要","")</f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10000</v>
      </c>
    </row>
    <row r="43" spans="1:21" x14ac:dyDescent="0.2">
      <c r="A43" s="169">
        <v>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ref="O43:O61" si="7">ROUNDDOWN(PRODUCT(F43,G43,I43,K43,M43),2)</f>
        <v>0</v>
      </c>
      <c r="P43" s="394">
        <f t="shared" si="5"/>
        <v>0</v>
      </c>
      <c r="Q43" s="395">
        <v>0</v>
      </c>
      <c r="R43" s="171"/>
      <c r="S43" s="169"/>
      <c r="T43" s="167" t="str">
        <f t="shared" si="6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x14ac:dyDescent="0.2">
      <c r="A44" s="169">
        <v>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7"/>
        <v>0</v>
      </c>
      <c r="P44" s="394">
        <f t="shared" si="5"/>
        <v>0</v>
      </c>
      <c r="Q44" s="395">
        <v>0</v>
      </c>
      <c r="R44" s="171"/>
      <c r="S44" s="169"/>
      <c r="T44" s="167" t="str">
        <f t="shared" si="6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x14ac:dyDescent="0.2">
      <c r="A45" s="169">
        <v>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7"/>
        <v>0</v>
      </c>
      <c r="P45" s="394">
        <f t="shared" si="5"/>
        <v>0</v>
      </c>
      <c r="Q45" s="395">
        <v>0</v>
      </c>
      <c r="R45" s="171"/>
      <c r="S45" s="169"/>
      <c r="T45" s="167" t="str">
        <f t="shared" si="6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x14ac:dyDescent="0.2">
      <c r="A46" s="169">
        <v>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7"/>
        <v>0</v>
      </c>
      <c r="P46" s="394">
        <f t="shared" si="5"/>
        <v>0</v>
      </c>
      <c r="Q46" s="395">
        <v>0</v>
      </c>
      <c r="R46" s="171"/>
      <c r="S46" s="169"/>
      <c r="T46" s="167" t="str">
        <f t="shared" si="6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2">
      <c r="A47" s="169">
        <v>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7"/>
        <v>0</v>
      </c>
      <c r="P47" s="394">
        <f t="shared" si="5"/>
        <v>0</v>
      </c>
      <c r="Q47" s="395">
        <v>0</v>
      </c>
      <c r="R47" s="171"/>
      <c r="S47" s="169"/>
      <c r="T47" s="167" t="str">
        <f t="shared" si="6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2">
      <c r="A48" s="169">
        <v>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7"/>
        <v>0</v>
      </c>
      <c r="P48" s="394">
        <f t="shared" si="5"/>
        <v>0</v>
      </c>
      <c r="Q48" s="395">
        <v>0</v>
      </c>
      <c r="R48" s="171"/>
      <c r="S48" s="169"/>
      <c r="T48" s="167" t="str">
        <f t="shared" si="6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2">
      <c r="A49" s="169">
        <v>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7"/>
        <v>0</v>
      </c>
      <c r="P49" s="394">
        <f t="shared" si="5"/>
        <v>0</v>
      </c>
      <c r="Q49" s="395">
        <v>0</v>
      </c>
      <c r="R49" s="171"/>
      <c r="S49" s="169"/>
      <c r="T49" s="167" t="str">
        <f t="shared" si="6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2">
      <c r="A50" s="169">
        <v>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7"/>
        <v>0</v>
      </c>
      <c r="P50" s="394">
        <f t="shared" si="5"/>
        <v>0</v>
      </c>
      <c r="Q50" s="395">
        <v>0</v>
      </c>
      <c r="R50" s="171"/>
      <c r="S50" s="169"/>
      <c r="T50" s="167" t="str">
        <f t="shared" si="6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2">
      <c r="A51" s="169">
        <v>10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7"/>
        <v>0</v>
      </c>
      <c r="P51" s="394">
        <f t="shared" si="5"/>
        <v>0</v>
      </c>
      <c r="Q51" s="395">
        <v>0</v>
      </c>
      <c r="R51" s="171"/>
      <c r="S51" s="169"/>
      <c r="T51" s="167" t="str">
        <f t="shared" si="6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2">
      <c r="A52" s="169">
        <v>11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7"/>
        <v>0</v>
      </c>
      <c r="P52" s="394">
        <f t="shared" si="5"/>
        <v>0</v>
      </c>
      <c r="Q52" s="395">
        <v>0</v>
      </c>
      <c r="R52" s="171"/>
      <c r="S52" s="169"/>
      <c r="T52" s="167" t="str">
        <f t="shared" si="6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2">
      <c r="A53" s="169">
        <v>12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7"/>
        <v>0</v>
      </c>
      <c r="P53" s="394">
        <f t="shared" si="5"/>
        <v>0</v>
      </c>
      <c r="Q53" s="395">
        <v>0</v>
      </c>
      <c r="R53" s="171"/>
      <c r="S53" s="169"/>
      <c r="T53" s="167" t="str">
        <f t="shared" si="6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2">
      <c r="A54" s="169">
        <v>13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7"/>
        <v>0</v>
      </c>
      <c r="P54" s="394">
        <f t="shared" si="5"/>
        <v>0</v>
      </c>
      <c r="Q54" s="395">
        <v>0</v>
      </c>
      <c r="R54" s="171"/>
      <c r="S54" s="169"/>
      <c r="T54" s="167" t="str">
        <f t="shared" si="6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2">
      <c r="A55" s="169">
        <v>14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7"/>
        <v>0</v>
      </c>
      <c r="P55" s="394">
        <f t="shared" si="5"/>
        <v>0</v>
      </c>
      <c r="Q55" s="395">
        <v>0</v>
      </c>
      <c r="R55" s="171"/>
      <c r="S55" s="169"/>
      <c r="T55" s="167" t="str">
        <f t="shared" si="6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2">
      <c r="A56" s="169">
        <v>15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7"/>
        <v>0</v>
      </c>
      <c r="P56" s="394">
        <f t="shared" si="5"/>
        <v>0</v>
      </c>
      <c r="Q56" s="395">
        <v>0</v>
      </c>
      <c r="R56" s="171"/>
      <c r="S56" s="169"/>
      <c r="T56" s="167" t="str">
        <f t="shared" si="6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2">
      <c r="A57" s="169">
        <v>16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7"/>
        <v>0</v>
      </c>
      <c r="P57" s="394">
        <f t="shared" si="5"/>
        <v>0</v>
      </c>
      <c r="Q57" s="395">
        <v>0</v>
      </c>
      <c r="R57" s="171"/>
      <c r="S57" s="169"/>
      <c r="T57" s="167" t="str">
        <f t="shared" si="6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2">
      <c r="A58" s="169">
        <v>17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7"/>
        <v>0</v>
      </c>
      <c r="P58" s="394">
        <f t="shared" si="5"/>
        <v>0</v>
      </c>
      <c r="Q58" s="395">
        <v>0</v>
      </c>
      <c r="R58" s="171"/>
      <c r="S58" s="169"/>
      <c r="T58" s="167" t="str">
        <f t="shared" si="6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2">
      <c r="A59" s="169">
        <v>18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7"/>
        <v>0</v>
      </c>
      <c r="P59" s="394">
        <f t="shared" si="5"/>
        <v>0</v>
      </c>
      <c r="Q59" s="395">
        <v>0</v>
      </c>
      <c r="R59" s="171"/>
      <c r="S59" s="169"/>
      <c r="T59" s="167" t="str">
        <f t="shared" si="6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2">
      <c r="A60" s="169">
        <v>19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7"/>
        <v>0</v>
      </c>
      <c r="P60" s="394">
        <f t="shared" si="5"/>
        <v>0</v>
      </c>
      <c r="Q60" s="395">
        <v>0</v>
      </c>
      <c r="R60" s="171"/>
      <c r="S60" s="169"/>
      <c r="T60" s="167" t="str">
        <f t="shared" si="6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ht="13.5" outlineLevel="1" thickBot="1" x14ac:dyDescent="0.25">
      <c r="A61" s="169">
        <v>20</v>
      </c>
      <c r="B61" s="269"/>
      <c r="C61" s="270"/>
      <c r="D61" s="271"/>
      <c r="E61" s="169"/>
      <c r="F61" s="392"/>
      <c r="G61" s="170"/>
      <c r="H61" s="315"/>
      <c r="I61" s="170"/>
      <c r="J61" s="315"/>
      <c r="K61" s="459"/>
      <c r="L61" s="284"/>
      <c r="M61" s="169"/>
      <c r="N61" s="284"/>
      <c r="O61" s="393">
        <f t="shared" si="7"/>
        <v>0</v>
      </c>
      <c r="P61" s="394">
        <f t="shared" si="5"/>
        <v>0</v>
      </c>
      <c r="Q61" s="395">
        <v>0</v>
      </c>
      <c r="R61" s="171"/>
      <c r="S61" s="169"/>
      <c r="T61" s="167" t="str">
        <f t="shared" si="6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x14ac:dyDescent="0.2">
      <c r="K62" s="458" t="str">
        <f>'予算詳細　全体'!$L$4</f>
        <v>USD</v>
      </c>
      <c r="L62" s="316"/>
      <c r="M62" s="141"/>
      <c r="N62" s="319"/>
      <c r="O62" s="396">
        <f>SUMIF($E$42:$E$61,$K62,O$42:O$61)</f>
        <v>0</v>
      </c>
      <c r="P62" s="396">
        <f t="shared" ref="P62:Q62" si="8">SUMIF($E$42:$E$61,$K62,P$42:P$61)</f>
        <v>0</v>
      </c>
      <c r="Q62" s="397">
        <f t="shared" si="8"/>
        <v>0</v>
      </c>
    </row>
    <row r="63" spans="1:21" x14ac:dyDescent="0.2">
      <c r="K63" s="143" t="str">
        <f>'予算詳細　全体'!$L$5</f>
        <v>MMK</v>
      </c>
      <c r="L63" s="317"/>
      <c r="M63" s="144"/>
      <c r="N63" s="320"/>
      <c r="O63" s="398">
        <f t="shared" ref="O63:Q65" si="9">SUMIF($E$42:$E$61,$K63,O$42:O$61)</f>
        <v>0</v>
      </c>
      <c r="P63" s="398">
        <f t="shared" si="9"/>
        <v>0</v>
      </c>
      <c r="Q63" s="399">
        <f t="shared" si="9"/>
        <v>0</v>
      </c>
    </row>
    <row r="64" spans="1:21" x14ac:dyDescent="0.2">
      <c r="K64" s="143" t="str">
        <f>'予算詳細　全体'!$L$6</f>
        <v>THB</v>
      </c>
      <c r="L64" s="317"/>
      <c r="M64" s="144"/>
      <c r="N64" s="320"/>
      <c r="O64" s="398">
        <f t="shared" si="9"/>
        <v>0</v>
      </c>
      <c r="P64" s="398">
        <f t="shared" si="9"/>
        <v>0</v>
      </c>
      <c r="Q64" s="399">
        <f t="shared" si="9"/>
        <v>0</v>
      </c>
    </row>
    <row r="65" spans="11:17" ht="13.5" thickBot="1" x14ac:dyDescent="0.25">
      <c r="K65" s="146" t="s">
        <v>513</v>
      </c>
      <c r="L65" s="318"/>
      <c r="M65" s="147"/>
      <c r="N65" s="321"/>
      <c r="O65" s="400">
        <f t="shared" si="9"/>
        <v>140000</v>
      </c>
      <c r="P65" s="400">
        <f t="shared" si="9"/>
        <v>140000</v>
      </c>
      <c r="Q65" s="401">
        <f t="shared" si="9"/>
        <v>0</v>
      </c>
    </row>
  </sheetData>
  <sheetProtection selectLockedCells="1"/>
  <mergeCells count="2">
    <mergeCell ref="B4:D4"/>
    <mergeCell ref="B41:D41"/>
  </mergeCells>
  <phoneticPr fontId="11"/>
  <dataValidations count="1">
    <dataValidation type="list" allowBlank="1" showInputMessage="1" showErrorMessage="1" sqref="E39">
      <formula1>$R$2:$R$3</formula1>
    </dataValidation>
  </dataValidations>
  <pageMargins left="0.7" right="0.7" top="0.75" bottom="0.75" header="0.3" footer="0.3"/>
  <pageSetup paperSize="9" scale="91" fitToHeight="0" orientation="landscape" r:id="rId1"/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E5:E34 E42:E61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zoomScaleNormal="100" workbookViewId="0">
      <selection activeCell="E8" sqref="E8:L10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90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90" bestFit="1" customWidth="1"/>
    <col min="17" max="17" width="9" style="390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5"/>
      <c r="C1" s="43" t="s">
        <v>334</v>
      </c>
    </row>
    <row r="2" spans="1:21" x14ac:dyDescent="0.2">
      <c r="A2" s="172" t="s">
        <v>399</v>
      </c>
    </row>
    <row r="3" spans="1:21" x14ac:dyDescent="0.2">
      <c r="D3" t="s">
        <v>300</v>
      </c>
    </row>
    <row r="4" spans="1:21" s="10" customFormat="1" ht="13.5" thickBot="1" x14ac:dyDescent="0.25">
      <c r="A4" s="149" t="s">
        <v>286</v>
      </c>
      <c r="B4" s="572" t="s">
        <v>287</v>
      </c>
      <c r="C4" s="573"/>
      <c r="D4" s="574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423</v>
      </c>
      <c r="T4" s="166" t="s">
        <v>421</v>
      </c>
      <c r="U4" s="166" t="s">
        <v>297</v>
      </c>
    </row>
    <row r="5" spans="1:21" ht="13.5" thickTop="1" x14ac:dyDescent="0.2">
      <c r="A5" s="169">
        <v>1</v>
      </c>
      <c r="B5" s="322"/>
      <c r="C5" s="323"/>
      <c r="D5" s="324"/>
      <c r="E5" s="169" t="s">
        <v>29</v>
      </c>
      <c r="F5" s="392">
        <v>100</v>
      </c>
      <c r="G5" s="170">
        <v>1</v>
      </c>
      <c r="H5" s="315" t="s">
        <v>340</v>
      </c>
      <c r="I5" s="170">
        <v>2</v>
      </c>
      <c r="J5" s="315" t="s">
        <v>341</v>
      </c>
      <c r="K5" s="170"/>
      <c r="L5" s="284"/>
      <c r="M5" s="169"/>
      <c r="N5" s="284"/>
      <c r="O5" s="393">
        <f>ROUNDDOWN(PRODUCT(F5,G5,I5,K5,M5),2)</f>
        <v>200</v>
      </c>
      <c r="P5" s="394">
        <f t="shared" ref="P5:P34" si="0">O5-Q5</f>
        <v>200</v>
      </c>
      <c r="Q5" s="395">
        <v>0</v>
      </c>
      <c r="R5" s="171"/>
      <c r="S5" s="169"/>
      <c r="T5" s="167" t="str">
        <f>IF(U5&gt;49999,"3者見積必要","")</f>
        <v/>
      </c>
      <c r="U5" s="168">
        <f>IF(E5='予算詳細　全体'!$L$4,F5*'予算詳細　全体'!$N$4,IF(E5='予算詳細　全体'!$L$5,F5*'予算詳細　全体'!$N$5,IF(E5='予算詳細　全体'!$L$6,F5*'予算詳細　全体'!$N$6,F5)))</f>
        <v>11000</v>
      </c>
    </row>
    <row r="6" spans="1:21" x14ac:dyDescent="0.2">
      <c r="A6" s="169">
        <v>2</v>
      </c>
      <c r="B6" s="269"/>
      <c r="C6" s="270"/>
      <c r="D6" s="271"/>
      <c r="E6" s="169" t="s">
        <v>247</v>
      </c>
      <c r="F6" s="392">
        <v>5000</v>
      </c>
      <c r="G6" s="170">
        <v>1</v>
      </c>
      <c r="H6" s="315" t="s">
        <v>340</v>
      </c>
      <c r="I6" s="170">
        <v>2</v>
      </c>
      <c r="J6" s="315" t="s">
        <v>341</v>
      </c>
      <c r="K6" s="170"/>
      <c r="L6" s="284"/>
      <c r="M6" s="169"/>
      <c r="N6" s="284"/>
      <c r="O6" s="393">
        <f t="shared" ref="O6:O34" si="1">ROUNDDOWN(PRODUCT(F6,G6,I6,K6,M6),2)</f>
        <v>10000</v>
      </c>
      <c r="P6" s="394">
        <f t="shared" si="0"/>
        <v>10000</v>
      </c>
      <c r="Q6" s="395">
        <v>0</v>
      </c>
      <c r="R6" s="171"/>
      <c r="S6" s="169"/>
      <c r="T6" s="167" t="str">
        <f t="shared" ref="T6:T34" si="2"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15000</v>
      </c>
    </row>
    <row r="7" spans="1:21" x14ac:dyDescent="0.2">
      <c r="A7" s="169">
        <v>3</v>
      </c>
      <c r="B7" s="269"/>
      <c r="C7" s="270"/>
      <c r="D7" s="271"/>
      <c r="E7" s="169" t="s">
        <v>177</v>
      </c>
      <c r="F7" s="392">
        <v>100000</v>
      </c>
      <c r="G7" s="170">
        <v>1</v>
      </c>
      <c r="H7" s="315" t="s">
        <v>340</v>
      </c>
      <c r="I7" s="170">
        <v>2</v>
      </c>
      <c r="J7" s="315" t="s">
        <v>341</v>
      </c>
      <c r="K7" s="170"/>
      <c r="L7" s="284"/>
      <c r="M7" s="169"/>
      <c r="N7" s="284"/>
      <c r="O7" s="393">
        <f t="shared" si="1"/>
        <v>200000</v>
      </c>
      <c r="P7" s="394">
        <f t="shared" si="0"/>
        <v>200000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8000</v>
      </c>
    </row>
    <row r="8" spans="1:21" x14ac:dyDescent="0.2">
      <c r="A8" s="169">
        <v>4</v>
      </c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si="1"/>
        <v>0</v>
      </c>
      <c r="P8" s="394">
        <f t="shared" si="0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2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1"/>
        <v>0</v>
      </c>
      <c r="P9" s="394">
        <f t="shared" si="0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2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>ROUNDDOWN(PRODUCT(F10,G10,I10,K10,M10),2)</f>
        <v>0</v>
      </c>
      <c r="P10" s="394">
        <f t="shared" si="0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2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2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2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2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1"/>
        <v>0</v>
      </c>
      <c r="P14" s="394">
        <f t="shared" si="0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x14ac:dyDescent="0.2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1"/>
        <v>0</v>
      </c>
      <c r="P15" s="394">
        <f t="shared" si="0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x14ac:dyDescent="0.2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1"/>
        <v>0</v>
      </c>
      <c r="P16" s="394">
        <f t="shared" si="0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x14ac:dyDescent="0.2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1"/>
        <v>0</v>
      </c>
      <c r="P17" s="394">
        <f t="shared" si="0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x14ac:dyDescent="0.2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1"/>
        <v>0</v>
      </c>
      <c r="P18" s="394">
        <f t="shared" si="0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x14ac:dyDescent="0.2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1"/>
        <v>0</v>
      </c>
      <c r="P19" s="394">
        <f t="shared" si="0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2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1"/>
        <v>0</v>
      </c>
      <c r="P20" s="394">
        <f t="shared" si="0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2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1"/>
        <v>0</v>
      </c>
      <c r="P21" s="394">
        <f t="shared" si="0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2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1"/>
        <v>0</v>
      </c>
      <c r="P22" s="394">
        <f t="shared" si="0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2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1"/>
        <v>0</v>
      </c>
      <c r="P23" s="394">
        <f t="shared" si="0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outlineLevel="1" x14ac:dyDescent="0.2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1"/>
        <v>0</v>
      </c>
      <c r="P24" s="394">
        <f t="shared" si="0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outlineLevel="1" x14ac:dyDescent="0.2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1"/>
        <v>0</v>
      </c>
      <c r="P25" s="394">
        <f t="shared" si="0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outlineLevel="1" x14ac:dyDescent="0.2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1"/>
        <v>0</v>
      </c>
      <c r="P26" s="394">
        <f t="shared" si="0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outlineLevel="1" x14ac:dyDescent="0.2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1"/>
        <v>0</v>
      </c>
      <c r="P27" s="394">
        <f t="shared" si="0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outlineLevel="1" x14ac:dyDescent="0.2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1"/>
        <v>0</v>
      </c>
      <c r="P28" s="394">
        <f t="shared" si="0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outlineLevel="1" x14ac:dyDescent="0.2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1"/>
        <v>0</v>
      </c>
      <c r="P29" s="394">
        <f t="shared" si="0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outlineLevel="1" x14ac:dyDescent="0.2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1"/>
        <v>0</v>
      </c>
      <c r="P30" s="394">
        <f t="shared" si="0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outlineLevel="1" x14ac:dyDescent="0.2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1"/>
        <v>0</v>
      </c>
      <c r="P31" s="394">
        <f t="shared" si="0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outlineLevel="1" x14ac:dyDescent="0.2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1"/>
        <v>0</v>
      </c>
      <c r="P32" s="394">
        <f t="shared" si="0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outlineLevel="1" x14ac:dyDescent="0.2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1"/>
        <v>0</v>
      </c>
      <c r="P33" s="394">
        <f t="shared" si="0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ht="13.5" outlineLevel="1" thickBot="1" x14ac:dyDescent="0.25">
      <c r="A34" s="431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459"/>
      <c r="L34" s="284"/>
      <c r="M34" s="169"/>
      <c r="N34" s="284"/>
      <c r="O34" s="393">
        <f t="shared" si="1"/>
        <v>0</v>
      </c>
      <c r="P34" s="394">
        <f t="shared" si="0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2">
      <c r="A35" s="432"/>
      <c r="K35" s="458" t="str">
        <f>'予算詳細　全体'!$L$4</f>
        <v>USD</v>
      </c>
      <c r="L35" s="316"/>
      <c r="M35" s="141"/>
      <c r="N35" s="319"/>
      <c r="O35" s="396">
        <f t="shared" ref="O35:Q38" si="3">SUMIF($E$5:$E$34,$K35,O$5:O$34)</f>
        <v>200</v>
      </c>
      <c r="P35" s="396">
        <f t="shared" si="3"/>
        <v>200</v>
      </c>
      <c r="Q35" s="397">
        <f t="shared" si="3"/>
        <v>0</v>
      </c>
    </row>
    <row r="36" spans="1:21" x14ac:dyDescent="0.2">
      <c r="A36" s="223"/>
      <c r="K36" s="143" t="str">
        <f>'予算詳細　全体'!$L$5</f>
        <v>MMK</v>
      </c>
      <c r="L36" s="317"/>
      <c r="M36" s="144"/>
      <c r="N36" s="320"/>
      <c r="O36" s="398">
        <f t="shared" si="3"/>
        <v>200000</v>
      </c>
      <c r="P36" s="398">
        <f t="shared" si="3"/>
        <v>200000</v>
      </c>
      <c r="Q36" s="399">
        <f t="shared" si="3"/>
        <v>0</v>
      </c>
    </row>
    <row r="37" spans="1:21" x14ac:dyDescent="0.2">
      <c r="A37" s="223"/>
      <c r="K37" s="143" t="str">
        <f>'予算詳細　全体'!$L$6</f>
        <v>THB</v>
      </c>
      <c r="L37" s="317"/>
      <c r="M37" s="144"/>
      <c r="N37" s="320"/>
      <c r="O37" s="398">
        <f t="shared" si="3"/>
        <v>10000</v>
      </c>
      <c r="P37" s="398">
        <f t="shared" si="3"/>
        <v>10000</v>
      </c>
      <c r="Q37" s="399">
        <f t="shared" si="3"/>
        <v>0</v>
      </c>
    </row>
    <row r="38" spans="1:21" ht="13.5" thickBot="1" x14ac:dyDescent="0.25">
      <c r="A38" s="223"/>
      <c r="K38" s="146" t="s">
        <v>426</v>
      </c>
      <c r="L38" s="318"/>
      <c r="M38" s="147"/>
      <c r="N38" s="321"/>
      <c r="O38" s="400">
        <f t="shared" si="3"/>
        <v>0</v>
      </c>
      <c r="P38" s="400">
        <f t="shared" si="3"/>
        <v>0</v>
      </c>
      <c r="Q38" s="401">
        <f t="shared" si="3"/>
        <v>0</v>
      </c>
    </row>
    <row r="40" spans="1:21" x14ac:dyDescent="0.2">
      <c r="D40" t="s">
        <v>301</v>
      </c>
    </row>
    <row r="41" spans="1:21" s="10" customFormat="1" ht="13.5" thickBot="1" x14ac:dyDescent="0.25">
      <c r="A41" s="149" t="s">
        <v>286</v>
      </c>
      <c r="B41" s="572" t="s">
        <v>287</v>
      </c>
      <c r="C41" s="573"/>
      <c r="D41" s="574"/>
      <c r="E41" s="149" t="s">
        <v>288</v>
      </c>
      <c r="F41" s="391" t="s">
        <v>289</v>
      </c>
      <c r="G41" s="149" t="s">
        <v>290</v>
      </c>
      <c r="H41" s="149" t="s">
        <v>291</v>
      </c>
      <c r="I41" s="149" t="s">
        <v>290</v>
      </c>
      <c r="J41" s="149" t="s">
        <v>291</v>
      </c>
      <c r="K41" s="149" t="s">
        <v>290</v>
      </c>
      <c r="L41" s="149" t="s">
        <v>291</v>
      </c>
      <c r="M41" s="149" t="s">
        <v>290</v>
      </c>
      <c r="N41" s="149" t="s">
        <v>291</v>
      </c>
      <c r="O41" s="391" t="s">
        <v>296</v>
      </c>
      <c r="P41" s="391" t="s">
        <v>294</v>
      </c>
      <c r="Q41" s="391" t="s">
        <v>295</v>
      </c>
      <c r="R41" s="149" t="s">
        <v>292</v>
      </c>
      <c r="S41" s="149" t="s">
        <v>293</v>
      </c>
      <c r="T41" s="166" t="s">
        <v>421</v>
      </c>
      <c r="U41" s="166" t="s">
        <v>297</v>
      </c>
    </row>
    <row r="42" spans="1:21" ht="13.5" thickTop="1" x14ac:dyDescent="0.2">
      <c r="A42" s="169">
        <v>1</v>
      </c>
      <c r="B42" s="322"/>
      <c r="C42" s="323"/>
      <c r="D42" s="324"/>
      <c r="E42" s="169" t="s">
        <v>29</v>
      </c>
      <c r="F42" s="392">
        <v>100</v>
      </c>
      <c r="G42" s="170">
        <v>7</v>
      </c>
      <c r="H42" s="315" t="s">
        <v>347</v>
      </c>
      <c r="I42" s="170">
        <v>2</v>
      </c>
      <c r="J42" s="315" t="s">
        <v>341</v>
      </c>
      <c r="K42" s="170">
        <v>1</v>
      </c>
      <c r="L42" s="284" t="s">
        <v>340</v>
      </c>
      <c r="M42" s="169"/>
      <c r="N42" s="284"/>
      <c r="O42" s="393">
        <f>ROUNDDOWN(PRODUCT(F42,G42,I42,K42,M42),2)</f>
        <v>1400</v>
      </c>
      <c r="P42" s="394">
        <f t="shared" ref="P42:P61" si="4">O42-Q42</f>
        <v>1400</v>
      </c>
      <c r="Q42" s="395">
        <v>0</v>
      </c>
      <c r="R42" s="171"/>
      <c r="S42" s="169"/>
      <c r="T42" s="167" t="str">
        <f t="shared" ref="T42:T61" si="5">IF(U42&gt;49999,"3者見積必要","")</f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11000</v>
      </c>
    </row>
    <row r="43" spans="1:21" x14ac:dyDescent="0.2">
      <c r="A43" s="169">
        <v>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ref="O43:O61" si="6">ROUNDDOWN(PRODUCT(F43,G43,I43,K43,M43),2)</f>
        <v>0</v>
      </c>
      <c r="P43" s="394">
        <f t="shared" si="4"/>
        <v>0</v>
      </c>
      <c r="Q43" s="395">
        <v>0</v>
      </c>
      <c r="R43" s="171"/>
      <c r="S43" s="169"/>
      <c r="T43" s="167" t="str">
        <f t="shared" si="5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x14ac:dyDescent="0.2">
      <c r="A44" s="169">
        <v>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6"/>
        <v>0</v>
      </c>
      <c r="P44" s="394">
        <f t="shared" si="4"/>
        <v>0</v>
      </c>
      <c r="Q44" s="395">
        <v>0</v>
      </c>
      <c r="R44" s="171"/>
      <c r="S44" s="169"/>
      <c r="T44" s="167" t="str">
        <f t="shared" si="5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x14ac:dyDescent="0.2">
      <c r="A45" s="169">
        <v>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6"/>
        <v>0</v>
      </c>
      <c r="P45" s="394">
        <f t="shared" si="4"/>
        <v>0</v>
      </c>
      <c r="Q45" s="395">
        <v>0</v>
      </c>
      <c r="R45" s="171"/>
      <c r="S45" s="169"/>
      <c r="T45" s="167" t="str">
        <f t="shared" si="5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x14ac:dyDescent="0.2">
      <c r="A46" s="169">
        <v>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6"/>
        <v>0</v>
      </c>
      <c r="P46" s="394">
        <f t="shared" si="4"/>
        <v>0</v>
      </c>
      <c r="Q46" s="395">
        <v>0</v>
      </c>
      <c r="R46" s="171"/>
      <c r="S46" s="169"/>
      <c r="T46" s="167" t="str">
        <f t="shared" si="5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2">
      <c r="A47" s="169">
        <v>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6"/>
        <v>0</v>
      </c>
      <c r="P47" s="394">
        <f t="shared" si="4"/>
        <v>0</v>
      </c>
      <c r="Q47" s="395">
        <v>0</v>
      </c>
      <c r="R47" s="171"/>
      <c r="S47" s="169"/>
      <c r="T47" s="167" t="str">
        <f t="shared" si="5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2">
      <c r="A48" s="169">
        <v>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6"/>
        <v>0</v>
      </c>
      <c r="P48" s="394">
        <f t="shared" si="4"/>
        <v>0</v>
      </c>
      <c r="Q48" s="395">
        <v>0</v>
      </c>
      <c r="R48" s="171"/>
      <c r="S48" s="169"/>
      <c r="T48" s="167" t="str">
        <f t="shared" si="5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2">
      <c r="A49" s="169">
        <v>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6"/>
        <v>0</v>
      </c>
      <c r="P49" s="394">
        <f t="shared" si="4"/>
        <v>0</v>
      </c>
      <c r="Q49" s="395">
        <v>0</v>
      </c>
      <c r="R49" s="171"/>
      <c r="S49" s="169"/>
      <c r="T49" s="167" t="str">
        <f t="shared" si="5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2">
      <c r="A50" s="169">
        <v>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6"/>
        <v>0</v>
      </c>
      <c r="P50" s="394">
        <f t="shared" si="4"/>
        <v>0</v>
      </c>
      <c r="Q50" s="395">
        <v>0</v>
      </c>
      <c r="R50" s="171"/>
      <c r="S50" s="169"/>
      <c r="T50" s="167" t="str">
        <f t="shared" si="5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2">
      <c r="A51" s="169">
        <v>10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6"/>
        <v>0</v>
      </c>
      <c r="P51" s="394">
        <f t="shared" si="4"/>
        <v>0</v>
      </c>
      <c r="Q51" s="395">
        <v>0</v>
      </c>
      <c r="R51" s="171"/>
      <c r="S51" s="169"/>
      <c r="T51" s="167" t="str">
        <f t="shared" si="5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2">
      <c r="A52" s="169">
        <v>11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6"/>
        <v>0</v>
      </c>
      <c r="P52" s="394">
        <f t="shared" si="4"/>
        <v>0</v>
      </c>
      <c r="Q52" s="395">
        <v>0</v>
      </c>
      <c r="R52" s="171"/>
      <c r="S52" s="169"/>
      <c r="T52" s="167" t="str">
        <f t="shared" si="5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2">
      <c r="A53" s="169">
        <v>12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6"/>
        <v>0</v>
      </c>
      <c r="P53" s="394">
        <f t="shared" si="4"/>
        <v>0</v>
      </c>
      <c r="Q53" s="395">
        <v>0</v>
      </c>
      <c r="R53" s="171"/>
      <c r="S53" s="169"/>
      <c r="T53" s="167" t="str">
        <f t="shared" si="5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2">
      <c r="A54" s="169">
        <v>13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6"/>
        <v>0</v>
      </c>
      <c r="P54" s="394">
        <f t="shared" si="4"/>
        <v>0</v>
      </c>
      <c r="Q54" s="395">
        <v>0</v>
      </c>
      <c r="R54" s="171"/>
      <c r="S54" s="169"/>
      <c r="T54" s="167" t="str">
        <f t="shared" si="5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2">
      <c r="A55" s="169">
        <v>14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6"/>
        <v>0</v>
      </c>
      <c r="P55" s="394">
        <f t="shared" si="4"/>
        <v>0</v>
      </c>
      <c r="Q55" s="395">
        <v>0</v>
      </c>
      <c r="R55" s="171"/>
      <c r="S55" s="169"/>
      <c r="T55" s="167" t="str">
        <f t="shared" si="5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2">
      <c r="A56" s="169">
        <v>15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6"/>
        <v>0</v>
      </c>
      <c r="P56" s="394">
        <f t="shared" si="4"/>
        <v>0</v>
      </c>
      <c r="Q56" s="395">
        <v>0</v>
      </c>
      <c r="R56" s="171"/>
      <c r="S56" s="169"/>
      <c r="T56" s="167" t="str">
        <f t="shared" si="5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2">
      <c r="A57" s="169">
        <v>16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6"/>
        <v>0</v>
      </c>
      <c r="P57" s="394">
        <f t="shared" si="4"/>
        <v>0</v>
      </c>
      <c r="Q57" s="395">
        <v>0</v>
      </c>
      <c r="R57" s="171"/>
      <c r="S57" s="169"/>
      <c r="T57" s="167" t="str">
        <f t="shared" si="5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2">
      <c r="A58" s="169">
        <v>17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6"/>
        <v>0</v>
      </c>
      <c r="P58" s="394">
        <f t="shared" si="4"/>
        <v>0</v>
      </c>
      <c r="Q58" s="395">
        <v>0</v>
      </c>
      <c r="R58" s="171"/>
      <c r="S58" s="169"/>
      <c r="T58" s="167" t="str">
        <f t="shared" si="5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2">
      <c r="A59" s="169">
        <v>18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6"/>
        <v>0</v>
      </c>
      <c r="P59" s="394">
        <f t="shared" si="4"/>
        <v>0</v>
      </c>
      <c r="Q59" s="395">
        <v>0</v>
      </c>
      <c r="R59" s="171"/>
      <c r="S59" s="169"/>
      <c r="T59" s="167" t="str">
        <f t="shared" si="5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2">
      <c r="A60" s="169">
        <v>19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6"/>
        <v>0</v>
      </c>
      <c r="P60" s="394">
        <f t="shared" si="4"/>
        <v>0</v>
      </c>
      <c r="Q60" s="395">
        <v>0</v>
      </c>
      <c r="R60" s="171"/>
      <c r="S60" s="169"/>
      <c r="T60" s="167" t="str">
        <f t="shared" si="5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ht="13.5" outlineLevel="1" thickBot="1" x14ac:dyDescent="0.25">
      <c r="A61" s="169">
        <v>20</v>
      </c>
      <c r="B61" s="269"/>
      <c r="C61" s="270"/>
      <c r="D61" s="271"/>
      <c r="E61" s="169"/>
      <c r="F61" s="392"/>
      <c r="G61" s="170"/>
      <c r="H61" s="315"/>
      <c r="I61" s="170"/>
      <c r="J61" s="315"/>
      <c r="K61" s="459"/>
      <c r="L61" s="284"/>
      <c r="M61" s="169"/>
      <c r="N61" s="284"/>
      <c r="O61" s="393">
        <f t="shared" si="6"/>
        <v>0</v>
      </c>
      <c r="P61" s="394">
        <f t="shared" si="4"/>
        <v>0</v>
      </c>
      <c r="Q61" s="395">
        <v>0</v>
      </c>
      <c r="R61" s="171"/>
      <c r="S61" s="169"/>
      <c r="T61" s="167" t="str">
        <f t="shared" si="5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x14ac:dyDescent="0.2">
      <c r="K62" s="458" t="str">
        <f>'予算詳細　全体'!$L$4</f>
        <v>USD</v>
      </c>
      <c r="L62" s="316"/>
      <c r="M62" s="141"/>
      <c r="N62" s="319"/>
      <c r="O62" s="396">
        <f>SUMIF($E$42:$E$61,$K62,O$42:O$61)</f>
        <v>1400</v>
      </c>
      <c r="P62" s="396">
        <f t="shared" ref="P62:Q62" si="7">SUMIF($E$42:$E$61,$K62,P$42:P$61)</f>
        <v>1400</v>
      </c>
      <c r="Q62" s="397">
        <f t="shared" si="7"/>
        <v>0</v>
      </c>
    </row>
    <row r="63" spans="1:21" x14ac:dyDescent="0.2">
      <c r="K63" s="143" t="str">
        <f>'予算詳細　全体'!$L$5</f>
        <v>MMK</v>
      </c>
      <c r="L63" s="317"/>
      <c r="M63" s="144"/>
      <c r="N63" s="320"/>
      <c r="O63" s="398">
        <f t="shared" ref="O63:Q65" si="8">SUMIF($E$42:$E$61,$K63,O$42:O$61)</f>
        <v>0</v>
      </c>
      <c r="P63" s="398">
        <f t="shared" si="8"/>
        <v>0</v>
      </c>
      <c r="Q63" s="399">
        <f t="shared" si="8"/>
        <v>0</v>
      </c>
    </row>
    <row r="64" spans="1:21" x14ac:dyDescent="0.2">
      <c r="K64" s="143" t="str">
        <f>'予算詳細　全体'!$L$6</f>
        <v>THB</v>
      </c>
      <c r="L64" s="317"/>
      <c r="M64" s="144"/>
      <c r="N64" s="320"/>
      <c r="O64" s="398">
        <f t="shared" si="8"/>
        <v>0</v>
      </c>
      <c r="P64" s="398">
        <f t="shared" si="8"/>
        <v>0</v>
      </c>
      <c r="Q64" s="399">
        <f t="shared" si="8"/>
        <v>0</v>
      </c>
    </row>
    <row r="65" spans="11:17" ht="13.5" thickBot="1" x14ac:dyDescent="0.25">
      <c r="K65" s="146" t="s">
        <v>426</v>
      </c>
      <c r="L65" s="318"/>
      <c r="M65" s="147"/>
      <c r="N65" s="321"/>
      <c r="O65" s="400">
        <f t="shared" si="8"/>
        <v>0</v>
      </c>
      <c r="P65" s="400">
        <f t="shared" si="8"/>
        <v>0</v>
      </c>
      <c r="Q65" s="401">
        <f t="shared" si="8"/>
        <v>0</v>
      </c>
    </row>
  </sheetData>
  <sheetProtection selectLockedCells="1"/>
  <mergeCells count="2">
    <mergeCell ref="B4:D4"/>
    <mergeCell ref="B41:D41"/>
  </mergeCells>
  <phoneticPr fontId="11"/>
  <dataValidations count="1">
    <dataValidation type="list" allowBlank="1" showInputMessage="1" showErrorMessage="1" sqref="E39">
      <formula1>$R$2:$R$3</formula1>
    </dataValidation>
  </dataValidations>
  <pageMargins left="0.7" right="0.7" top="0.75" bottom="0.75" header="0.3" footer="0.3"/>
  <pageSetup paperSize="9" scale="91" fitToHeight="0" orientation="landscape" r:id="rId1"/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E42:E61 E5:E34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opLeftCell="C37" zoomScale="98" zoomScaleNormal="98" workbookViewId="0"/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90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90" bestFit="1" customWidth="1"/>
    <col min="17" max="17" width="9.08984375" style="390" bestFit="1" customWidth="1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5"/>
      <c r="C1" s="43" t="s">
        <v>334</v>
      </c>
    </row>
    <row r="2" spans="1:21" x14ac:dyDescent="0.2">
      <c r="A2" s="172" t="s">
        <v>400</v>
      </c>
    </row>
    <row r="3" spans="1:21" x14ac:dyDescent="0.2">
      <c r="D3" t="s">
        <v>302</v>
      </c>
    </row>
    <row r="4" spans="1:21" s="10" customFormat="1" ht="13.5" thickBot="1" x14ac:dyDescent="0.25">
      <c r="A4" s="149" t="s">
        <v>286</v>
      </c>
      <c r="B4" s="572" t="s">
        <v>287</v>
      </c>
      <c r="C4" s="573"/>
      <c r="D4" s="574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423</v>
      </c>
      <c r="T4" s="166" t="s">
        <v>421</v>
      </c>
      <c r="U4" s="166" t="s">
        <v>297</v>
      </c>
    </row>
    <row r="5" spans="1:21" ht="13.5" thickTop="1" x14ac:dyDescent="0.2">
      <c r="A5" s="169">
        <v>1</v>
      </c>
      <c r="B5" s="322"/>
      <c r="C5" s="323"/>
      <c r="D5" s="324"/>
      <c r="E5" s="169" t="s">
        <v>29</v>
      </c>
      <c r="F5" s="392">
        <v>1000</v>
      </c>
      <c r="G5" s="170">
        <v>5</v>
      </c>
      <c r="H5" s="315" t="s">
        <v>340</v>
      </c>
      <c r="I5" s="170">
        <v>1</v>
      </c>
      <c r="J5" s="315" t="s">
        <v>341</v>
      </c>
      <c r="K5" s="170"/>
      <c r="L5" s="284"/>
      <c r="M5" s="169"/>
      <c r="N5" s="284"/>
      <c r="O5" s="393">
        <f>ROUNDDOWN(PRODUCT(F5,G5,I5,K5,M5),2)</f>
        <v>5000</v>
      </c>
      <c r="P5" s="394">
        <f t="shared" ref="P5:P24" si="0">O5-Q5</f>
        <v>5000</v>
      </c>
      <c r="Q5" s="395">
        <v>0</v>
      </c>
      <c r="R5" s="171"/>
      <c r="S5" s="169"/>
      <c r="T5" s="167" t="str">
        <f>IF(U5&gt;49999,"3者見積必要","")</f>
        <v>3者見積必要</v>
      </c>
      <c r="U5" s="168">
        <f>IF(E5='予算詳細　全体'!$L$4,F5*'予算詳細　全体'!$N$4,IF(E5='予算詳細　全体'!$L$5,F5*'予算詳細　全体'!$N$5,IF(E5='予算詳細　全体'!$L$6,F5*'予算詳細　全体'!$N$6,F5)))</f>
        <v>110000</v>
      </c>
    </row>
    <row r="6" spans="1:21" x14ac:dyDescent="0.2">
      <c r="A6" s="169">
        <v>2</v>
      </c>
      <c r="B6" s="269"/>
      <c r="C6" s="270"/>
      <c r="D6" s="271"/>
      <c r="E6" s="169" t="s">
        <v>26</v>
      </c>
      <c r="F6" s="392">
        <v>10000</v>
      </c>
      <c r="G6" s="170">
        <v>5</v>
      </c>
      <c r="H6" s="315" t="s">
        <v>340</v>
      </c>
      <c r="I6" s="170">
        <v>1</v>
      </c>
      <c r="J6" s="315" t="s">
        <v>341</v>
      </c>
      <c r="K6" s="170"/>
      <c r="L6" s="284"/>
      <c r="M6" s="169"/>
      <c r="N6" s="284"/>
      <c r="O6" s="393">
        <f t="shared" ref="O6:O24" si="1">ROUNDDOWN(PRODUCT(F6,G6,I6,K6,M6),2)</f>
        <v>50000</v>
      </c>
      <c r="P6" s="394">
        <f t="shared" si="0"/>
        <v>50000</v>
      </c>
      <c r="Q6" s="395">
        <v>0</v>
      </c>
      <c r="R6" s="171"/>
      <c r="S6" s="169"/>
      <c r="T6" s="167" t="str">
        <f t="shared" ref="T6:T24" si="2"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10000</v>
      </c>
    </row>
    <row r="7" spans="1:21" x14ac:dyDescent="0.2">
      <c r="A7" s="169">
        <v>3</v>
      </c>
      <c r="B7" s="269"/>
      <c r="C7" s="270"/>
      <c r="D7" s="271"/>
      <c r="E7" s="169" t="s">
        <v>26</v>
      </c>
      <c r="F7" s="392">
        <v>2500</v>
      </c>
      <c r="G7" s="170">
        <v>5</v>
      </c>
      <c r="H7" s="315" t="s">
        <v>340</v>
      </c>
      <c r="I7" s="170">
        <v>1</v>
      </c>
      <c r="J7" s="315" t="s">
        <v>341</v>
      </c>
      <c r="K7" s="170">
        <v>7</v>
      </c>
      <c r="L7" s="284" t="s">
        <v>347</v>
      </c>
      <c r="M7" s="169"/>
      <c r="N7" s="284"/>
      <c r="O7" s="393">
        <f t="shared" si="1"/>
        <v>87500</v>
      </c>
      <c r="P7" s="394">
        <f t="shared" si="0"/>
        <v>87500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2500</v>
      </c>
    </row>
    <row r="8" spans="1:21" x14ac:dyDescent="0.2">
      <c r="A8" s="169">
        <v>4</v>
      </c>
      <c r="B8" s="269"/>
      <c r="C8" s="270"/>
      <c r="D8" s="271"/>
      <c r="E8" s="169" t="s">
        <v>26</v>
      </c>
      <c r="F8" s="392">
        <v>10000</v>
      </c>
      <c r="G8" s="170">
        <v>5</v>
      </c>
      <c r="H8" s="315" t="s">
        <v>340</v>
      </c>
      <c r="I8" s="170">
        <v>1</v>
      </c>
      <c r="J8" s="315" t="s">
        <v>341</v>
      </c>
      <c r="K8" s="170">
        <v>5</v>
      </c>
      <c r="L8" s="284" t="s">
        <v>347</v>
      </c>
      <c r="M8" s="169"/>
      <c r="N8" s="284"/>
      <c r="O8" s="393">
        <f t="shared" si="1"/>
        <v>250000</v>
      </c>
      <c r="P8" s="394">
        <f t="shared" si="0"/>
        <v>250000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10000</v>
      </c>
    </row>
    <row r="9" spans="1:21" x14ac:dyDescent="0.2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1"/>
        <v>0</v>
      </c>
      <c r="P9" s="394">
        <f t="shared" si="0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outlineLevel="1" x14ac:dyDescent="0.2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1"/>
        <v>0</v>
      </c>
      <c r="P10" s="394">
        <f t="shared" si="0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outlineLevel="1" x14ac:dyDescent="0.2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outlineLevel="1" x14ac:dyDescent="0.2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outlineLevel="1" x14ac:dyDescent="0.2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outlineLevel="1" x14ac:dyDescent="0.2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1"/>
        <v>0</v>
      </c>
      <c r="P14" s="394">
        <f t="shared" si="0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outlineLevel="1" x14ac:dyDescent="0.2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1"/>
        <v>0</v>
      </c>
      <c r="P15" s="394">
        <f t="shared" si="0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outlineLevel="1" x14ac:dyDescent="0.2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1"/>
        <v>0</v>
      </c>
      <c r="P16" s="394">
        <f t="shared" si="0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outlineLevel="1" x14ac:dyDescent="0.2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1"/>
        <v>0</v>
      </c>
      <c r="P17" s="394">
        <f t="shared" si="0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outlineLevel="1" x14ac:dyDescent="0.2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1"/>
        <v>0</v>
      </c>
      <c r="P18" s="394">
        <f t="shared" si="0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outlineLevel="1" x14ac:dyDescent="0.2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1"/>
        <v>0</v>
      </c>
      <c r="P19" s="394">
        <f t="shared" si="0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2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1"/>
        <v>0</v>
      </c>
      <c r="P20" s="394">
        <f t="shared" si="0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2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1"/>
        <v>0</v>
      </c>
      <c r="P21" s="394">
        <f t="shared" si="0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2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1"/>
        <v>0</v>
      </c>
      <c r="P22" s="394">
        <f t="shared" si="0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2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1"/>
        <v>0</v>
      </c>
      <c r="P23" s="394">
        <f t="shared" si="0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ht="13.5" outlineLevel="1" thickBot="1" x14ac:dyDescent="0.25">
      <c r="A24" s="431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459"/>
      <c r="L24" s="284"/>
      <c r="M24" s="169"/>
      <c r="N24" s="284"/>
      <c r="O24" s="393">
        <f t="shared" si="1"/>
        <v>0</v>
      </c>
      <c r="P24" s="394">
        <f t="shared" si="0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2">
      <c r="A25" s="432"/>
      <c r="K25" s="458" t="str">
        <f>'予算詳細　全体'!$L$4</f>
        <v>USD</v>
      </c>
      <c r="L25" s="316"/>
      <c r="M25" s="141"/>
      <c r="N25" s="319"/>
      <c r="O25" s="396">
        <f t="shared" ref="O25:Q28" si="3">SUMIF($E$5:$E$24,$K25,O$5:O$24)</f>
        <v>5000</v>
      </c>
      <c r="P25" s="396">
        <f t="shared" si="3"/>
        <v>5000</v>
      </c>
      <c r="Q25" s="397">
        <f t="shared" si="3"/>
        <v>0</v>
      </c>
    </row>
    <row r="26" spans="1:21" x14ac:dyDescent="0.2">
      <c r="A26" s="223"/>
      <c r="K26" s="143" t="str">
        <f>'予算詳細　全体'!$L$5</f>
        <v>MMK</v>
      </c>
      <c r="L26" s="317"/>
      <c r="M26" s="144"/>
      <c r="N26" s="320"/>
      <c r="O26" s="398">
        <f t="shared" si="3"/>
        <v>0</v>
      </c>
      <c r="P26" s="398">
        <f t="shared" si="3"/>
        <v>0</v>
      </c>
      <c r="Q26" s="399">
        <f t="shared" si="3"/>
        <v>0</v>
      </c>
    </row>
    <row r="27" spans="1:21" x14ac:dyDescent="0.2">
      <c r="A27" s="223"/>
      <c r="K27" s="143" t="str">
        <f>'予算詳細　全体'!$L$6</f>
        <v>THB</v>
      </c>
      <c r="L27" s="317"/>
      <c r="M27" s="144"/>
      <c r="N27" s="320"/>
      <c r="O27" s="398">
        <f t="shared" si="3"/>
        <v>0</v>
      </c>
      <c r="P27" s="398">
        <f t="shared" si="3"/>
        <v>0</v>
      </c>
      <c r="Q27" s="399">
        <f t="shared" si="3"/>
        <v>0</v>
      </c>
    </row>
    <row r="28" spans="1:21" ht="13.5" thickBot="1" x14ac:dyDescent="0.25">
      <c r="A28" s="223"/>
      <c r="K28" s="146" t="s">
        <v>426</v>
      </c>
      <c r="L28" s="318"/>
      <c r="M28" s="147"/>
      <c r="N28" s="321"/>
      <c r="O28" s="400">
        <f t="shared" si="3"/>
        <v>387500</v>
      </c>
      <c r="P28" s="400">
        <f t="shared" si="3"/>
        <v>387500</v>
      </c>
      <c r="Q28" s="401">
        <f t="shared" si="3"/>
        <v>0</v>
      </c>
    </row>
    <row r="30" spans="1:21" x14ac:dyDescent="0.2">
      <c r="D30" t="s">
        <v>303</v>
      </c>
    </row>
    <row r="31" spans="1:21" s="10" customFormat="1" ht="13.5" thickBot="1" x14ac:dyDescent="0.25">
      <c r="A31" s="149" t="s">
        <v>286</v>
      </c>
      <c r="B31" s="572" t="s">
        <v>287</v>
      </c>
      <c r="C31" s="573"/>
      <c r="D31" s="574"/>
      <c r="E31" s="149" t="s">
        <v>288</v>
      </c>
      <c r="F31" s="391" t="s">
        <v>289</v>
      </c>
      <c r="G31" s="149" t="s">
        <v>290</v>
      </c>
      <c r="H31" s="149" t="s">
        <v>291</v>
      </c>
      <c r="I31" s="149" t="s">
        <v>290</v>
      </c>
      <c r="J31" s="149" t="s">
        <v>291</v>
      </c>
      <c r="K31" s="149" t="s">
        <v>290</v>
      </c>
      <c r="L31" s="149" t="s">
        <v>291</v>
      </c>
      <c r="M31" s="149" t="s">
        <v>290</v>
      </c>
      <c r="N31" s="149" t="s">
        <v>291</v>
      </c>
      <c r="O31" s="391" t="s">
        <v>296</v>
      </c>
      <c r="P31" s="391" t="s">
        <v>294</v>
      </c>
      <c r="Q31" s="391" t="s">
        <v>295</v>
      </c>
      <c r="R31" s="149" t="s">
        <v>292</v>
      </c>
      <c r="S31" s="149" t="s">
        <v>293</v>
      </c>
      <c r="T31" s="166" t="s">
        <v>421</v>
      </c>
      <c r="U31" s="166" t="s">
        <v>297</v>
      </c>
    </row>
    <row r="32" spans="1:21" ht="13.5" thickTop="1" x14ac:dyDescent="0.2">
      <c r="A32" s="169">
        <v>1</v>
      </c>
      <c r="B32" s="322"/>
      <c r="C32" s="323"/>
      <c r="D32" s="324"/>
      <c r="E32" s="169" t="s">
        <v>26</v>
      </c>
      <c r="F32" s="392">
        <v>100000</v>
      </c>
      <c r="G32" s="170">
        <v>1</v>
      </c>
      <c r="H32" s="315" t="s">
        <v>341</v>
      </c>
      <c r="I32" s="170"/>
      <c r="J32" s="315"/>
      <c r="K32" s="170"/>
      <c r="L32" s="284"/>
      <c r="M32" s="169"/>
      <c r="N32" s="284"/>
      <c r="O32" s="393">
        <f t="shared" ref="O32:O51" si="4">ROUNDDOWN(PRODUCT(F32,G32,I32,K32,M32),2)</f>
        <v>100000</v>
      </c>
      <c r="P32" s="394">
        <f t="shared" ref="P32:P51" si="5">O32-Q32</f>
        <v>100000</v>
      </c>
      <c r="Q32" s="395">
        <v>0</v>
      </c>
      <c r="R32" s="171"/>
      <c r="S32" s="169"/>
      <c r="T32" s="167" t="str">
        <f t="shared" ref="T32:T51" si="6">IF(U32&gt;49999,"3者見積必要","")</f>
        <v>3者見積必要</v>
      </c>
      <c r="U32" s="168">
        <f>IF(E32='予算詳細　全体'!$L$4,F32*'予算詳細　全体'!$N$4,IF(E32='予算詳細　全体'!$L$5,F32*'予算詳細　全体'!$N$5,IF(E32='予算詳細　全体'!$L$6,F32*'予算詳細　全体'!$N$6,F32)))</f>
        <v>100000</v>
      </c>
    </row>
    <row r="33" spans="1:21" x14ac:dyDescent="0.2">
      <c r="A33" s="169">
        <v>2</v>
      </c>
      <c r="B33" s="269"/>
      <c r="C33" s="270"/>
      <c r="D33" s="271"/>
      <c r="E33" s="169" t="s">
        <v>26</v>
      </c>
      <c r="F33" s="392">
        <v>10000</v>
      </c>
      <c r="G33" s="170">
        <v>5</v>
      </c>
      <c r="H33" s="315" t="s">
        <v>347</v>
      </c>
      <c r="I33" s="170"/>
      <c r="J33" s="315"/>
      <c r="K33" s="170"/>
      <c r="L33" s="284"/>
      <c r="M33" s="169"/>
      <c r="N33" s="284"/>
      <c r="O33" s="393">
        <f t="shared" si="4"/>
        <v>50000</v>
      </c>
      <c r="P33" s="394">
        <f t="shared" si="5"/>
        <v>50000</v>
      </c>
      <c r="Q33" s="395">
        <v>0</v>
      </c>
      <c r="R33" s="171"/>
      <c r="S33" s="169"/>
      <c r="T33" s="167" t="str">
        <f t="shared" si="6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10000</v>
      </c>
    </row>
    <row r="34" spans="1:21" x14ac:dyDescent="0.2">
      <c r="A34" s="169">
        <v>3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4"/>
        <v>0</v>
      </c>
      <c r="P34" s="394">
        <f t="shared" si="5"/>
        <v>0</v>
      </c>
      <c r="Q34" s="395">
        <v>0</v>
      </c>
      <c r="R34" s="171"/>
      <c r="S34" s="169"/>
      <c r="T34" s="167" t="str">
        <f t="shared" si="6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2">
      <c r="A35" s="169">
        <v>4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4"/>
        <v>0</v>
      </c>
      <c r="P35" s="394">
        <f t="shared" si="5"/>
        <v>0</v>
      </c>
      <c r="Q35" s="395">
        <v>0</v>
      </c>
      <c r="R35" s="171"/>
      <c r="S35" s="169"/>
      <c r="T35" s="167" t="str">
        <f t="shared" si="6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x14ac:dyDescent="0.2">
      <c r="A36" s="169">
        <v>5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4"/>
        <v>0</v>
      </c>
      <c r="P36" s="394">
        <f t="shared" si="5"/>
        <v>0</v>
      </c>
      <c r="Q36" s="395">
        <v>0</v>
      </c>
      <c r="R36" s="171"/>
      <c r="S36" s="169"/>
      <c r="T36" s="167" t="str">
        <f t="shared" si="6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2">
      <c r="A37" s="169">
        <v>6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4"/>
        <v>0</v>
      </c>
      <c r="P37" s="394">
        <f t="shared" si="5"/>
        <v>0</v>
      </c>
      <c r="Q37" s="395">
        <v>0</v>
      </c>
      <c r="R37" s="171"/>
      <c r="S37" s="169"/>
      <c r="T37" s="167" t="str">
        <f t="shared" si="6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2">
      <c r="A38" s="169">
        <v>7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4"/>
        <v>0</v>
      </c>
      <c r="P38" s="394">
        <f t="shared" si="5"/>
        <v>0</v>
      </c>
      <c r="Q38" s="395">
        <v>0</v>
      </c>
      <c r="R38" s="171"/>
      <c r="S38" s="169"/>
      <c r="T38" s="167" t="str">
        <f t="shared" si="6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2">
      <c r="A39" s="169">
        <v>8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4"/>
        <v>0</v>
      </c>
      <c r="P39" s="394">
        <f t="shared" si="5"/>
        <v>0</v>
      </c>
      <c r="Q39" s="395">
        <v>0</v>
      </c>
      <c r="R39" s="171"/>
      <c r="S39" s="169"/>
      <c r="T39" s="167" t="str">
        <f t="shared" si="6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2">
      <c r="A40" s="169">
        <v>9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4"/>
        <v>0</v>
      </c>
      <c r="P40" s="394">
        <f t="shared" si="5"/>
        <v>0</v>
      </c>
      <c r="Q40" s="395">
        <v>0</v>
      </c>
      <c r="R40" s="171"/>
      <c r="S40" s="169"/>
      <c r="T40" s="167" t="str">
        <f t="shared" si="6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2">
      <c r="A41" s="169">
        <v>10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4"/>
        <v>0</v>
      </c>
      <c r="P41" s="394">
        <f t="shared" si="5"/>
        <v>0</v>
      </c>
      <c r="Q41" s="395">
        <v>0</v>
      </c>
      <c r="R41" s="171"/>
      <c r="S41" s="169"/>
      <c r="T41" s="167" t="str">
        <f t="shared" si="6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2">
      <c r="A42" s="169">
        <v>11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4"/>
        <v>0</v>
      </c>
      <c r="P42" s="394">
        <f t="shared" si="5"/>
        <v>0</v>
      </c>
      <c r="Q42" s="395">
        <v>0</v>
      </c>
      <c r="R42" s="171"/>
      <c r="S42" s="169"/>
      <c r="T42" s="167" t="str">
        <f t="shared" si="6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2">
      <c r="A43" s="169">
        <v>12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4"/>
        <v>0</v>
      </c>
      <c r="P43" s="394">
        <f t="shared" si="5"/>
        <v>0</v>
      </c>
      <c r="Q43" s="395">
        <v>0</v>
      </c>
      <c r="R43" s="171"/>
      <c r="S43" s="169"/>
      <c r="T43" s="167" t="str">
        <f t="shared" si="6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2">
      <c r="A44" s="169">
        <v>13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4"/>
        <v>0</v>
      </c>
      <c r="P44" s="394">
        <f t="shared" si="5"/>
        <v>0</v>
      </c>
      <c r="Q44" s="395">
        <v>0</v>
      </c>
      <c r="R44" s="171"/>
      <c r="S44" s="169"/>
      <c r="T44" s="167" t="str">
        <f t="shared" si="6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2">
      <c r="A45" s="169">
        <v>14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4"/>
        <v>0</v>
      </c>
      <c r="P45" s="394">
        <f t="shared" si="5"/>
        <v>0</v>
      </c>
      <c r="Q45" s="395">
        <v>0</v>
      </c>
      <c r="R45" s="171"/>
      <c r="S45" s="169"/>
      <c r="T45" s="167" t="str">
        <f t="shared" si="6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2">
      <c r="A46" s="169">
        <v>15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4"/>
        <v>0</v>
      </c>
      <c r="P46" s="394">
        <f t="shared" si="5"/>
        <v>0</v>
      </c>
      <c r="Q46" s="395">
        <v>0</v>
      </c>
      <c r="R46" s="171"/>
      <c r="S46" s="169"/>
      <c r="T46" s="167" t="str">
        <f t="shared" si="6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2">
      <c r="A47" s="169">
        <v>16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4"/>
        <v>0</v>
      </c>
      <c r="P47" s="394">
        <f t="shared" si="5"/>
        <v>0</v>
      </c>
      <c r="Q47" s="395">
        <v>0</v>
      </c>
      <c r="R47" s="171"/>
      <c r="S47" s="169"/>
      <c r="T47" s="167" t="str">
        <f t="shared" si="6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2">
      <c r="A48" s="169">
        <v>17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4"/>
        <v>0</v>
      </c>
      <c r="P48" s="394">
        <f t="shared" si="5"/>
        <v>0</v>
      </c>
      <c r="Q48" s="395">
        <v>0</v>
      </c>
      <c r="R48" s="171"/>
      <c r="S48" s="169"/>
      <c r="T48" s="167" t="str">
        <f t="shared" si="6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2">
      <c r="A49" s="169">
        <v>18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4"/>
        <v>0</v>
      </c>
      <c r="P49" s="394">
        <f t="shared" si="5"/>
        <v>0</v>
      </c>
      <c r="Q49" s="395">
        <v>0</v>
      </c>
      <c r="R49" s="171"/>
      <c r="S49" s="169"/>
      <c r="T49" s="167" t="str">
        <f t="shared" si="6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2">
      <c r="A50" s="169">
        <v>19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4"/>
        <v>0</v>
      </c>
      <c r="P50" s="394">
        <f t="shared" si="5"/>
        <v>0</v>
      </c>
      <c r="Q50" s="395">
        <v>0</v>
      </c>
      <c r="R50" s="171"/>
      <c r="S50" s="169"/>
      <c r="T50" s="167" t="str">
        <f t="shared" si="6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ht="13.5" outlineLevel="1" thickBot="1" x14ac:dyDescent="0.25">
      <c r="A51" s="431">
        <v>20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459"/>
      <c r="L51" s="284"/>
      <c r="M51" s="169"/>
      <c r="N51" s="284"/>
      <c r="O51" s="393">
        <f t="shared" si="4"/>
        <v>0</v>
      </c>
      <c r="P51" s="394">
        <f t="shared" si="5"/>
        <v>0</v>
      </c>
      <c r="Q51" s="395">
        <v>0</v>
      </c>
      <c r="R51" s="171"/>
      <c r="S51" s="169"/>
      <c r="T51" s="167" t="str">
        <f t="shared" si="6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2">
      <c r="A52" s="432"/>
      <c r="K52" s="458" t="str">
        <f>'予算詳細　全体'!$L$4</f>
        <v>USD</v>
      </c>
      <c r="L52" s="316"/>
      <c r="M52" s="141"/>
      <c r="N52" s="319"/>
      <c r="O52" s="396">
        <f>SUMIF($E$32:$E$51,$K52,O$32:O$51)</f>
        <v>0</v>
      </c>
      <c r="P52" s="396">
        <f t="shared" ref="P52:Q52" si="7">SUMIF($E$32:$E$51,$K52,P$32:P$51)</f>
        <v>0</v>
      </c>
      <c r="Q52" s="397">
        <f t="shared" si="7"/>
        <v>0</v>
      </c>
    </row>
    <row r="53" spans="1:21" x14ac:dyDescent="0.2">
      <c r="A53" s="223"/>
      <c r="K53" s="143" t="str">
        <f>'予算詳細　全体'!$L$5</f>
        <v>MMK</v>
      </c>
      <c r="L53" s="317"/>
      <c r="M53" s="144"/>
      <c r="N53" s="320"/>
      <c r="O53" s="398">
        <f t="shared" ref="O53:Q55" si="8">SUMIF($E$32:$E$51,$K53,O$32:O$51)</f>
        <v>0</v>
      </c>
      <c r="P53" s="398">
        <f t="shared" si="8"/>
        <v>0</v>
      </c>
      <c r="Q53" s="399">
        <f t="shared" si="8"/>
        <v>0</v>
      </c>
    </row>
    <row r="54" spans="1:21" x14ac:dyDescent="0.2">
      <c r="A54" s="223"/>
      <c r="K54" s="143" t="str">
        <f>'予算詳細　全体'!$L$6</f>
        <v>THB</v>
      </c>
      <c r="L54" s="317"/>
      <c r="M54" s="144"/>
      <c r="N54" s="320"/>
      <c r="O54" s="398">
        <f t="shared" si="8"/>
        <v>0</v>
      </c>
      <c r="P54" s="398">
        <f t="shared" si="8"/>
        <v>0</v>
      </c>
      <c r="Q54" s="399">
        <f t="shared" si="8"/>
        <v>0</v>
      </c>
    </row>
    <row r="55" spans="1:21" ht="13.5" thickBot="1" x14ac:dyDescent="0.25">
      <c r="A55" s="223"/>
      <c r="K55" s="146" t="s">
        <v>426</v>
      </c>
      <c r="L55" s="318"/>
      <c r="M55" s="147"/>
      <c r="N55" s="321"/>
      <c r="O55" s="400">
        <f t="shared" si="8"/>
        <v>150000</v>
      </c>
      <c r="P55" s="400">
        <f t="shared" si="8"/>
        <v>150000</v>
      </c>
      <c r="Q55" s="401">
        <f t="shared" si="8"/>
        <v>0</v>
      </c>
    </row>
    <row r="56" spans="1:21" x14ac:dyDescent="0.2">
      <c r="A56" s="221"/>
    </row>
  </sheetData>
  <sheetProtection selectLockedCells="1"/>
  <mergeCells count="2">
    <mergeCell ref="B4:D4"/>
    <mergeCell ref="B31:D31"/>
  </mergeCells>
  <phoneticPr fontId="11"/>
  <dataValidations count="1">
    <dataValidation type="list" allowBlank="1" showInputMessage="1" showErrorMessage="1" sqref="E29">
      <formula1>$R$2:$R$3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E5:E24 E32:E51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opLeftCell="A28" zoomScale="98" zoomScaleNormal="98" workbookViewId="0">
      <selection activeCell="E32" sqref="E32:H33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90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90" bestFit="1" customWidth="1"/>
    <col min="17" max="17" width="9.08984375" style="390" bestFit="1" customWidth="1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5"/>
      <c r="C1" s="43" t="s">
        <v>334</v>
      </c>
    </row>
    <row r="2" spans="1:21" x14ac:dyDescent="0.2">
      <c r="A2" s="172" t="s">
        <v>400</v>
      </c>
    </row>
    <row r="3" spans="1:21" x14ac:dyDescent="0.2">
      <c r="D3" t="s">
        <v>302</v>
      </c>
    </row>
    <row r="4" spans="1:21" s="10" customFormat="1" ht="13.5" thickBot="1" x14ac:dyDescent="0.25">
      <c r="A4" s="149" t="s">
        <v>286</v>
      </c>
      <c r="B4" s="572" t="s">
        <v>287</v>
      </c>
      <c r="C4" s="573"/>
      <c r="D4" s="574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424</v>
      </c>
      <c r="T4" s="166" t="s">
        <v>421</v>
      </c>
      <c r="U4" s="166" t="s">
        <v>297</v>
      </c>
    </row>
    <row r="5" spans="1:21" ht="13.5" thickTop="1" x14ac:dyDescent="0.2">
      <c r="A5" s="169">
        <v>1</v>
      </c>
      <c r="B5" s="322"/>
      <c r="C5" s="323"/>
      <c r="D5" s="324"/>
      <c r="E5" s="169"/>
      <c r="F5" s="392"/>
      <c r="G5" s="170"/>
      <c r="H5" s="315"/>
      <c r="I5" s="170"/>
      <c r="J5" s="315"/>
      <c r="K5" s="170"/>
      <c r="L5" s="284"/>
      <c r="M5" s="169"/>
      <c r="N5" s="284"/>
      <c r="O5" s="393">
        <f>ROUNDDOWN(PRODUCT(F5,G5,I5,K5,M5),2)</f>
        <v>0</v>
      </c>
      <c r="P5" s="394">
        <f t="shared" ref="P5:P24" si="0">O5-Q5</f>
        <v>0</v>
      </c>
      <c r="Q5" s="395">
        <v>0</v>
      </c>
      <c r="R5" s="171"/>
      <c r="S5" s="169"/>
      <c r="T5" s="167" t="str">
        <f>IF(U5&gt;49999,"3者見積必要","")</f>
        <v/>
      </c>
      <c r="U5" s="168">
        <f>IF(E5='予算詳細　全体'!$L$4,F5*'予算詳細　全体'!$N$4,IF(E5='予算詳細　全体'!$L$5,F5*'予算詳細　全体'!$N$5,IF(E5='予算詳細　全体'!$L$6,F5*'予算詳細　全体'!$N$6,F5)))</f>
        <v>0</v>
      </c>
    </row>
    <row r="6" spans="1:21" x14ac:dyDescent="0.2">
      <c r="A6" s="169">
        <v>2</v>
      </c>
      <c r="B6" s="269"/>
      <c r="C6" s="270"/>
      <c r="D6" s="271"/>
      <c r="E6" s="169"/>
      <c r="F6" s="392"/>
      <c r="G6" s="170"/>
      <c r="H6" s="315"/>
      <c r="I6" s="170"/>
      <c r="J6" s="315"/>
      <c r="K6" s="170"/>
      <c r="L6" s="284"/>
      <c r="M6" s="169"/>
      <c r="N6" s="284"/>
      <c r="O6" s="393">
        <f t="shared" ref="O6:O24" si="1">ROUNDDOWN(PRODUCT(F6,G6,I6,K6,M6),2)</f>
        <v>0</v>
      </c>
      <c r="P6" s="394">
        <f t="shared" si="0"/>
        <v>0</v>
      </c>
      <c r="Q6" s="395">
        <v>0</v>
      </c>
      <c r="R6" s="171"/>
      <c r="S6" s="169"/>
      <c r="T6" s="167" t="str">
        <f t="shared" ref="T6:T24" si="2"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0</v>
      </c>
    </row>
    <row r="7" spans="1:21" x14ac:dyDescent="0.2">
      <c r="A7" s="169">
        <v>3</v>
      </c>
      <c r="B7" s="269"/>
      <c r="C7" s="270"/>
      <c r="D7" s="271"/>
      <c r="E7" s="169"/>
      <c r="F7" s="392"/>
      <c r="G7" s="170"/>
      <c r="H7" s="315"/>
      <c r="I7" s="170"/>
      <c r="J7" s="315"/>
      <c r="K7" s="170"/>
      <c r="L7" s="284"/>
      <c r="M7" s="169"/>
      <c r="N7" s="284"/>
      <c r="O7" s="393">
        <f t="shared" si="1"/>
        <v>0</v>
      </c>
      <c r="P7" s="394">
        <f t="shared" si="0"/>
        <v>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0</v>
      </c>
    </row>
    <row r="8" spans="1:21" x14ac:dyDescent="0.2">
      <c r="A8" s="169">
        <v>4</v>
      </c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si="1"/>
        <v>0</v>
      </c>
      <c r="P8" s="394">
        <f t="shared" si="0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2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1"/>
        <v>0</v>
      </c>
      <c r="P9" s="394">
        <f t="shared" si="0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outlineLevel="1" x14ac:dyDescent="0.2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1"/>
        <v>0</v>
      </c>
      <c r="P10" s="394">
        <f t="shared" si="0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outlineLevel="1" x14ac:dyDescent="0.2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outlineLevel="1" x14ac:dyDescent="0.2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outlineLevel="1" x14ac:dyDescent="0.2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outlineLevel="1" x14ac:dyDescent="0.2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1"/>
        <v>0</v>
      </c>
      <c r="P14" s="394">
        <f t="shared" si="0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outlineLevel="1" x14ac:dyDescent="0.2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1"/>
        <v>0</v>
      </c>
      <c r="P15" s="394">
        <f t="shared" si="0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outlineLevel="1" x14ac:dyDescent="0.2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1"/>
        <v>0</v>
      </c>
      <c r="P16" s="394">
        <f t="shared" si="0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outlineLevel="1" x14ac:dyDescent="0.2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1"/>
        <v>0</v>
      </c>
      <c r="P17" s="394">
        <f t="shared" si="0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outlineLevel="1" x14ac:dyDescent="0.2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1"/>
        <v>0</v>
      </c>
      <c r="P18" s="394">
        <f t="shared" si="0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outlineLevel="1" x14ac:dyDescent="0.2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1"/>
        <v>0</v>
      </c>
      <c r="P19" s="394">
        <f t="shared" si="0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outlineLevel="1" x14ac:dyDescent="0.2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1"/>
        <v>0</v>
      </c>
      <c r="P20" s="394">
        <f t="shared" si="0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outlineLevel="1" x14ac:dyDescent="0.2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1"/>
        <v>0</v>
      </c>
      <c r="P21" s="394">
        <f t="shared" si="0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outlineLevel="1" x14ac:dyDescent="0.2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1"/>
        <v>0</v>
      </c>
      <c r="P22" s="394">
        <f t="shared" si="0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outlineLevel="1" x14ac:dyDescent="0.2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1"/>
        <v>0</v>
      </c>
      <c r="P23" s="394">
        <f t="shared" si="0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ht="13.5" outlineLevel="1" thickBot="1" x14ac:dyDescent="0.25">
      <c r="A24" s="431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459"/>
      <c r="L24" s="284"/>
      <c r="M24" s="169"/>
      <c r="N24" s="284"/>
      <c r="O24" s="393">
        <f t="shared" si="1"/>
        <v>0</v>
      </c>
      <c r="P24" s="394">
        <f t="shared" si="0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2">
      <c r="A25" s="432"/>
      <c r="K25" s="458" t="str">
        <f>'予算詳細　全体'!$L$4</f>
        <v>USD</v>
      </c>
      <c r="L25" s="316"/>
      <c r="M25" s="141"/>
      <c r="N25" s="319"/>
      <c r="O25" s="396">
        <f t="shared" ref="O25:Q28" si="3">SUMIF($E$5:$E$24,$K25,O$5:O$24)</f>
        <v>0</v>
      </c>
      <c r="P25" s="396">
        <f t="shared" si="3"/>
        <v>0</v>
      </c>
      <c r="Q25" s="397">
        <f t="shared" si="3"/>
        <v>0</v>
      </c>
    </row>
    <row r="26" spans="1:21" x14ac:dyDescent="0.2">
      <c r="A26" s="223"/>
      <c r="K26" s="143" t="str">
        <f>'予算詳細　全体'!$L$5</f>
        <v>MMK</v>
      </c>
      <c r="L26" s="317"/>
      <c r="M26" s="144"/>
      <c r="N26" s="320"/>
      <c r="O26" s="398">
        <f t="shared" si="3"/>
        <v>0</v>
      </c>
      <c r="P26" s="398">
        <f t="shared" si="3"/>
        <v>0</v>
      </c>
      <c r="Q26" s="399">
        <f t="shared" si="3"/>
        <v>0</v>
      </c>
    </row>
    <row r="27" spans="1:21" x14ac:dyDescent="0.2">
      <c r="A27" s="223"/>
      <c r="K27" s="143" t="str">
        <f>'予算詳細　全体'!$L$6</f>
        <v>THB</v>
      </c>
      <c r="L27" s="317"/>
      <c r="M27" s="144"/>
      <c r="N27" s="320"/>
      <c r="O27" s="398">
        <f t="shared" si="3"/>
        <v>0</v>
      </c>
      <c r="P27" s="398">
        <f t="shared" si="3"/>
        <v>0</v>
      </c>
      <c r="Q27" s="399">
        <f t="shared" si="3"/>
        <v>0</v>
      </c>
    </row>
    <row r="28" spans="1:21" ht="13.5" thickBot="1" x14ac:dyDescent="0.25">
      <c r="A28" s="223"/>
      <c r="K28" s="146" t="s">
        <v>513</v>
      </c>
      <c r="L28" s="318"/>
      <c r="M28" s="147"/>
      <c r="N28" s="321"/>
      <c r="O28" s="400">
        <f t="shared" si="3"/>
        <v>0</v>
      </c>
      <c r="P28" s="400">
        <f t="shared" si="3"/>
        <v>0</v>
      </c>
      <c r="Q28" s="401">
        <f t="shared" si="3"/>
        <v>0</v>
      </c>
    </row>
    <row r="30" spans="1:21" x14ac:dyDescent="0.2">
      <c r="D30" t="s">
        <v>303</v>
      </c>
    </row>
    <row r="31" spans="1:21" s="10" customFormat="1" ht="13.5" thickBot="1" x14ac:dyDescent="0.25">
      <c r="A31" s="149" t="s">
        <v>286</v>
      </c>
      <c r="B31" s="572" t="s">
        <v>287</v>
      </c>
      <c r="C31" s="573"/>
      <c r="D31" s="574"/>
      <c r="E31" s="149" t="s">
        <v>288</v>
      </c>
      <c r="F31" s="391" t="s">
        <v>289</v>
      </c>
      <c r="G31" s="149" t="s">
        <v>290</v>
      </c>
      <c r="H31" s="149" t="s">
        <v>291</v>
      </c>
      <c r="I31" s="149" t="s">
        <v>290</v>
      </c>
      <c r="J31" s="149" t="s">
        <v>291</v>
      </c>
      <c r="K31" s="149" t="s">
        <v>290</v>
      </c>
      <c r="L31" s="149" t="s">
        <v>291</v>
      </c>
      <c r="M31" s="149" t="s">
        <v>290</v>
      </c>
      <c r="N31" s="149" t="s">
        <v>291</v>
      </c>
      <c r="O31" s="391" t="s">
        <v>296</v>
      </c>
      <c r="P31" s="391" t="s">
        <v>294</v>
      </c>
      <c r="Q31" s="391" t="s">
        <v>295</v>
      </c>
      <c r="R31" s="149" t="s">
        <v>292</v>
      </c>
      <c r="S31" s="149" t="s">
        <v>293</v>
      </c>
      <c r="T31" s="166" t="s">
        <v>421</v>
      </c>
      <c r="U31" s="166" t="s">
        <v>297</v>
      </c>
    </row>
    <row r="32" spans="1:21" ht="13.5" thickTop="1" x14ac:dyDescent="0.2">
      <c r="A32" s="169">
        <v>1</v>
      </c>
      <c r="B32" s="322"/>
      <c r="C32" s="323"/>
      <c r="D32" s="324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ref="O32:O51" si="4">ROUNDDOWN(PRODUCT(F32,G32,I32,K32,M32),2)</f>
        <v>0</v>
      </c>
      <c r="P32" s="394">
        <f t="shared" ref="P32:P51" si="5">O32-Q32</f>
        <v>0</v>
      </c>
      <c r="Q32" s="395">
        <v>0</v>
      </c>
      <c r="R32" s="171"/>
      <c r="S32" s="169"/>
      <c r="T32" s="167" t="str">
        <f t="shared" ref="T32:T51" si="6">IF(U32&gt;49999,"3者見積必要","")</f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x14ac:dyDescent="0.2">
      <c r="A33" s="169">
        <v>2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4"/>
        <v>0</v>
      </c>
      <c r="P33" s="394">
        <f t="shared" si="5"/>
        <v>0</v>
      </c>
      <c r="Q33" s="395">
        <v>0</v>
      </c>
      <c r="R33" s="171"/>
      <c r="S33" s="169"/>
      <c r="T33" s="167" t="str">
        <f t="shared" si="6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x14ac:dyDescent="0.2">
      <c r="A34" s="169">
        <v>3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4"/>
        <v>0</v>
      </c>
      <c r="P34" s="394">
        <f t="shared" si="5"/>
        <v>0</v>
      </c>
      <c r="Q34" s="395">
        <v>0</v>
      </c>
      <c r="R34" s="171"/>
      <c r="S34" s="169"/>
      <c r="T34" s="167" t="str">
        <f t="shared" si="6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2">
      <c r="A35" s="169">
        <v>4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4"/>
        <v>0</v>
      </c>
      <c r="P35" s="394">
        <f t="shared" si="5"/>
        <v>0</v>
      </c>
      <c r="Q35" s="395">
        <v>0</v>
      </c>
      <c r="R35" s="171"/>
      <c r="S35" s="169"/>
      <c r="T35" s="167" t="str">
        <f t="shared" si="6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x14ac:dyDescent="0.2">
      <c r="A36" s="169">
        <v>5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4"/>
        <v>0</v>
      </c>
      <c r="P36" s="394">
        <f t="shared" si="5"/>
        <v>0</v>
      </c>
      <c r="Q36" s="395">
        <v>0</v>
      </c>
      <c r="R36" s="171"/>
      <c r="S36" s="169"/>
      <c r="T36" s="167" t="str">
        <f t="shared" si="6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2">
      <c r="A37" s="169">
        <v>6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4"/>
        <v>0</v>
      </c>
      <c r="P37" s="394">
        <f t="shared" si="5"/>
        <v>0</v>
      </c>
      <c r="Q37" s="395">
        <v>0</v>
      </c>
      <c r="R37" s="171"/>
      <c r="S37" s="169"/>
      <c r="T37" s="167" t="str">
        <f t="shared" si="6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2">
      <c r="A38" s="169">
        <v>7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4"/>
        <v>0</v>
      </c>
      <c r="P38" s="394">
        <f t="shared" si="5"/>
        <v>0</v>
      </c>
      <c r="Q38" s="395">
        <v>0</v>
      </c>
      <c r="R38" s="171"/>
      <c r="S38" s="169"/>
      <c r="T38" s="167" t="str">
        <f t="shared" si="6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2">
      <c r="A39" s="169">
        <v>8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4"/>
        <v>0</v>
      </c>
      <c r="P39" s="394">
        <f t="shared" si="5"/>
        <v>0</v>
      </c>
      <c r="Q39" s="395">
        <v>0</v>
      </c>
      <c r="R39" s="171"/>
      <c r="S39" s="169"/>
      <c r="T39" s="167" t="str">
        <f t="shared" si="6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2">
      <c r="A40" s="169">
        <v>9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4"/>
        <v>0</v>
      </c>
      <c r="P40" s="394">
        <f t="shared" si="5"/>
        <v>0</v>
      </c>
      <c r="Q40" s="395">
        <v>0</v>
      </c>
      <c r="R40" s="171"/>
      <c r="S40" s="169"/>
      <c r="T40" s="167" t="str">
        <f t="shared" si="6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2">
      <c r="A41" s="169">
        <v>10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4"/>
        <v>0</v>
      </c>
      <c r="P41" s="394">
        <f t="shared" si="5"/>
        <v>0</v>
      </c>
      <c r="Q41" s="395">
        <v>0</v>
      </c>
      <c r="R41" s="171"/>
      <c r="S41" s="169"/>
      <c r="T41" s="167" t="str">
        <f t="shared" si="6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2">
      <c r="A42" s="169">
        <v>11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4"/>
        <v>0</v>
      </c>
      <c r="P42" s="394">
        <f t="shared" si="5"/>
        <v>0</v>
      </c>
      <c r="Q42" s="395">
        <v>0</v>
      </c>
      <c r="R42" s="171"/>
      <c r="S42" s="169"/>
      <c r="T42" s="167" t="str">
        <f t="shared" si="6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2">
      <c r="A43" s="169">
        <v>12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4"/>
        <v>0</v>
      </c>
      <c r="P43" s="394">
        <f t="shared" si="5"/>
        <v>0</v>
      </c>
      <c r="Q43" s="395">
        <v>0</v>
      </c>
      <c r="R43" s="171"/>
      <c r="S43" s="169"/>
      <c r="T43" s="167" t="str">
        <f t="shared" si="6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2">
      <c r="A44" s="169">
        <v>13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4"/>
        <v>0</v>
      </c>
      <c r="P44" s="394">
        <f t="shared" si="5"/>
        <v>0</v>
      </c>
      <c r="Q44" s="395">
        <v>0</v>
      </c>
      <c r="R44" s="171"/>
      <c r="S44" s="169"/>
      <c r="T44" s="167" t="str">
        <f t="shared" si="6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2">
      <c r="A45" s="169">
        <v>14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4"/>
        <v>0</v>
      </c>
      <c r="P45" s="394">
        <f t="shared" si="5"/>
        <v>0</v>
      </c>
      <c r="Q45" s="395">
        <v>0</v>
      </c>
      <c r="R45" s="171"/>
      <c r="S45" s="169"/>
      <c r="T45" s="167" t="str">
        <f t="shared" si="6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2">
      <c r="A46" s="169">
        <v>15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4"/>
        <v>0</v>
      </c>
      <c r="P46" s="394">
        <f t="shared" si="5"/>
        <v>0</v>
      </c>
      <c r="Q46" s="395">
        <v>0</v>
      </c>
      <c r="R46" s="171"/>
      <c r="S46" s="169"/>
      <c r="T46" s="167" t="str">
        <f t="shared" si="6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2">
      <c r="A47" s="169">
        <v>16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4"/>
        <v>0</v>
      </c>
      <c r="P47" s="394">
        <f t="shared" si="5"/>
        <v>0</v>
      </c>
      <c r="Q47" s="395">
        <v>0</v>
      </c>
      <c r="R47" s="171"/>
      <c r="S47" s="169"/>
      <c r="T47" s="167" t="str">
        <f t="shared" si="6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2">
      <c r="A48" s="169">
        <v>17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4"/>
        <v>0</v>
      </c>
      <c r="P48" s="394">
        <f t="shared" si="5"/>
        <v>0</v>
      </c>
      <c r="Q48" s="395">
        <v>0</v>
      </c>
      <c r="R48" s="171"/>
      <c r="S48" s="169"/>
      <c r="T48" s="167" t="str">
        <f t="shared" si="6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2">
      <c r="A49" s="169">
        <v>18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4"/>
        <v>0</v>
      </c>
      <c r="P49" s="394">
        <f t="shared" si="5"/>
        <v>0</v>
      </c>
      <c r="Q49" s="395">
        <v>0</v>
      </c>
      <c r="R49" s="171"/>
      <c r="S49" s="169"/>
      <c r="T49" s="167" t="str">
        <f t="shared" si="6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2">
      <c r="A50" s="169">
        <v>19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4"/>
        <v>0</v>
      </c>
      <c r="P50" s="394">
        <f t="shared" si="5"/>
        <v>0</v>
      </c>
      <c r="Q50" s="395">
        <v>0</v>
      </c>
      <c r="R50" s="171"/>
      <c r="S50" s="169"/>
      <c r="T50" s="167" t="str">
        <f t="shared" si="6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ht="13.5" outlineLevel="1" thickBot="1" x14ac:dyDescent="0.25">
      <c r="A51" s="431">
        <v>20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459"/>
      <c r="L51" s="284"/>
      <c r="M51" s="169"/>
      <c r="N51" s="284"/>
      <c r="O51" s="393">
        <f t="shared" si="4"/>
        <v>0</v>
      </c>
      <c r="P51" s="394">
        <f t="shared" si="5"/>
        <v>0</v>
      </c>
      <c r="Q51" s="395">
        <v>0</v>
      </c>
      <c r="R51" s="171"/>
      <c r="S51" s="169"/>
      <c r="T51" s="167" t="str">
        <f t="shared" si="6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2">
      <c r="A52" s="432"/>
      <c r="K52" s="458" t="str">
        <f>'予算詳細　全体'!$L$4</f>
        <v>USD</v>
      </c>
      <c r="L52" s="316"/>
      <c r="M52" s="141"/>
      <c r="N52" s="319"/>
      <c r="O52" s="396">
        <f>SUMIF($E$32:$E$51,$K52,O$32:O$51)</f>
        <v>0</v>
      </c>
      <c r="P52" s="396">
        <f t="shared" ref="P52:Q52" si="7">SUMIF($E$32:$E$51,$K52,P$32:P$51)</f>
        <v>0</v>
      </c>
      <c r="Q52" s="397">
        <f t="shared" si="7"/>
        <v>0</v>
      </c>
    </row>
    <row r="53" spans="1:21" x14ac:dyDescent="0.2">
      <c r="A53" s="223"/>
      <c r="K53" s="143" t="str">
        <f>'予算詳細　全体'!$L$5</f>
        <v>MMK</v>
      </c>
      <c r="L53" s="317"/>
      <c r="M53" s="144"/>
      <c r="N53" s="320"/>
      <c r="O53" s="398">
        <f t="shared" ref="O53:Q55" si="8">SUMIF($E$32:$E$51,$K53,O$32:O$51)</f>
        <v>0</v>
      </c>
      <c r="P53" s="398">
        <f t="shared" si="8"/>
        <v>0</v>
      </c>
      <c r="Q53" s="399">
        <f t="shared" si="8"/>
        <v>0</v>
      </c>
    </row>
    <row r="54" spans="1:21" x14ac:dyDescent="0.2">
      <c r="A54" s="223"/>
      <c r="K54" s="143" t="str">
        <f>'予算詳細　全体'!$L$6</f>
        <v>THB</v>
      </c>
      <c r="L54" s="317"/>
      <c r="M54" s="144"/>
      <c r="N54" s="320"/>
      <c r="O54" s="398">
        <f t="shared" si="8"/>
        <v>0</v>
      </c>
      <c r="P54" s="398">
        <f t="shared" si="8"/>
        <v>0</v>
      </c>
      <c r="Q54" s="399">
        <f t="shared" si="8"/>
        <v>0</v>
      </c>
    </row>
    <row r="55" spans="1:21" ht="13.5" thickBot="1" x14ac:dyDescent="0.25">
      <c r="A55" s="223"/>
      <c r="K55" s="146" t="s">
        <v>513</v>
      </c>
      <c r="L55" s="318"/>
      <c r="M55" s="147"/>
      <c r="N55" s="321"/>
      <c r="O55" s="400">
        <f t="shared" si="8"/>
        <v>0</v>
      </c>
      <c r="P55" s="400">
        <f t="shared" si="8"/>
        <v>0</v>
      </c>
      <c r="Q55" s="401">
        <f t="shared" si="8"/>
        <v>0</v>
      </c>
    </row>
    <row r="56" spans="1:21" x14ac:dyDescent="0.2">
      <c r="A56" s="221"/>
    </row>
  </sheetData>
  <sheetProtection selectLockedCells="1"/>
  <mergeCells count="2">
    <mergeCell ref="B4:D4"/>
    <mergeCell ref="B31:D31"/>
  </mergeCells>
  <phoneticPr fontId="11"/>
  <dataValidations count="1">
    <dataValidation type="list" allowBlank="1" showInputMessage="1" showErrorMessage="1" sqref="E29">
      <formula1>$R$2:$R$3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E5:E24 E32:E51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9"/>
  <sheetViews>
    <sheetView topLeftCell="A366" zoomScale="93" zoomScaleNormal="93" workbookViewId="0">
      <selection activeCell="Q158" sqref="Q158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90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2.453125" style="390" bestFit="1" customWidth="1"/>
    <col min="17" max="17" width="9" style="390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5"/>
      <c r="C1" s="43" t="s">
        <v>334</v>
      </c>
    </row>
    <row r="2" spans="1:21" x14ac:dyDescent="0.2">
      <c r="A2" s="172" t="s">
        <v>401</v>
      </c>
    </row>
    <row r="3" spans="1:21" x14ac:dyDescent="0.2">
      <c r="A3" s="172"/>
      <c r="B3" t="s">
        <v>407</v>
      </c>
    </row>
    <row r="4" spans="1:21" x14ac:dyDescent="0.2">
      <c r="A4" s="172"/>
      <c r="B4" s="172"/>
      <c r="C4" s="172" t="s">
        <v>323</v>
      </c>
    </row>
    <row r="5" spans="1:21" x14ac:dyDescent="0.2">
      <c r="D5" t="s">
        <v>324</v>
      </c>
    </row>
    <row r="6" spans="1:21" s="10" customFormat="1" ht="13.5" thickBot="1" x14ac:dyDescent="0.25">
      <c r="A6" s="149" t="s">
        <v>286</v>
      </c>
      <c r="B6" s="572" t="s">
        <v>287</v>
      </c>
      <c r="C6" s="573"/>
      <c r="D6" s="574"/>
      <c r="E6" s="149" t="s">
        <v>288</v>
      </c>
      <c r="F6" s="391" t="s">
        <v>289</v>
      </c>
      <c r="G6" s="149" t="s">
        <v>290</v>
      </c>
      <c r="H6" s="149" t="s">
        <v>291</v>
      </c>
      <c r="I6" s="149" t="s">
        <v>290</v>
      </c>
      <c r="J6" s="149" t="s">
        <v>291</v>
      </c>
      <c r="K6" s="149" t="s">
        <v>290</v>
      </c>
      <c r="L6" s="149" t="s">
        <v>291</v>
      </c>
      <c r="M6" s="149" t="s">
        <v>290</v>
      </c>
      <c r="N6" s="149" t="s">
        <v>291</v>
      </c>
      <c r="O6" s="391" t="s">
        <v>296</v>
      </c>
      <c r="P6" s="391" t="s">
        <v>294</v>
      </c>
      <c r="Q6" s="391" t="s">
        <v>295</v>
      </c>
      <c r="R6" s="149" t="s">
        <v>292</v>
      </c>
      <c r="S6" s="149" t="s">
        <v>423</v>
      </c>
      <c r="T6" s="166" t="s">
        <v>421</v>
      </c>
      <c r="U6" s="166" t="s">
        <v>297</v>
      </c>
    </row>
    <row r="7" spans="1:21" ht="13.5" thickTop="1" x14ac:dyDescent="0.2">
      <c r="A7" s="169">
        <v>1</v>
      </c>
      <c r="B7" s="322"/>
      <c r="C7" s="323"/>
      <c r="D7" s="324"/>
      <c r="E7" s="169" t="s">
        <v>29</v>
      </c>
      <c r="F7" s="392">
        <v>6000</v>
      </c>
      <c r="G7" s="170">
        <v>1</v>
      </c>
      <c r="H7" s="315"/>
      <c r="I7" s="170"/>
      <c r="J7" s="315"/>
      <c r="K7" s="170"/>
      <c r="L7" s="284"/>
      <c r="M7" s="169"/>
      <c r="N7" s="284"/>
      <c r="O7" s="393">
        <f>ROUNDDOWN(PRODUCT(F7,G7,I7,K7,M7),2)</f>
        <v>6000</v>
      </c>
      <c r="P7" s="394">
        <f t="shared" ref="P7:P13" si="0">O7-Q7</f>
        <v>6000</v>
      </c>
      <c r="Q7" s="395">
        <v>0</v>
      </c>
      <c r="R7" s="171"/>
      <c r="S7" s="169"/>
      <c r="T7" s="167" t="str">
        <f>IF(U7&gt;49999,"3者見積必要","")</f>
        <v>3者見積必要</v>
      </c>
      <c r="U7" s="168">
        <f>IF(E7='予算詳細　全体'!$L$4,F7*'予算詳細　全体'!$N$4,IF(E7='予算詳細　全体'!$L$5,F7*'予算詳細　全体'!$N$5,IF(E7='予算詳細　全体'!$L$6,F7*'予算詳細　全体'!$N$6,F7)))</f>
        <v>660000</v>
      </c>
    </row>
    <row r="8" spans="1:21" x14ac:dyDescent="0.2">
      <c r="A8" s="169">
        <v>2</v>
      </c>
      <c r="B8" s="269"/>
      <c r="C8" s="270"/>
      <c r="D8" s="271"/>
      <c r="E8" s="169" t="s">
        <v>177</v>
      </c>
      <c r="F8" s="392">
        <v>600</v>
      </c>
      <c r="G8" s="170">
        <v>1</v>
      </c>
      <c r="H8" s="315"/>
      <c r="I8" s="170"/>
      <c r="J8" s="315"/>
      <c r="K8" s="170"/>
      <c r="L8" s="284"/>
      <c r="M8" s="169"/>
      <c r="N8" s="284"/>
      <c r="O8" s="393">
        <f t="shared" ref="O8:O13" si="1">ROUNDDOWN(PRODUCT(F8,G8,I8,K8,M8),2)</f>
        <v>600</v>
      </c>
      <c r="P8" s="394">
        <f t="shared" si="0"/>
        <v>600</v>
      </c>
      <c r="Q8" s="395">
        <v>0</v>
      </c>
      <c r="R8" s="171"/>
      <c r="S8" s="169"/>
      <c r="T8" s="167" t="str">
        <f t="shared" ref="T8:T13" si="2">IF(U8&gt;49999,"3者見積必要","")</f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48</v>
      </c>
    </row>
    <row r="9" spans="1:21" x14ac:dyDescent="0.2">
      <c r="A9" s="169">
        <v>3</v>
      </c>
      <c r="B9" s="269"/>
      <c r="C9" s="270"/>
      <c r="D9" s="271"/>
      <c r="E9" s="169" t="s">
        <v>247</v>
      </c>
      <c r="F9" s="392">
        <v>60</v>
      </c>
      <c r="G9" s="170">
        <v>1</v>
      </c>
      <c r="H9" s="315"/>
      <c r="I9" s="170"/>
      <c r="J9" s="315"/>
      <c r="K9" s="170"/>
      <c r="L9" s="284"/>
      <c r="M9" s="169"/>
      <c r="N9" s="284"/>
      <c r="O9" s="393">
        <f t="shared" si="1"/>
        <v>60</v>
      </c>
      <c r="P9" s="394">
        <f t="shared" si="0"/>
        <v>60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180</v>
      </c>
    </row>
    <row r="10" spans="1:21" outlineLevel="1" x14ac:dyDescent="0.2">
      <c r="A10" s="169"/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1"/>
        <v>0</v>
      </c>
      <c r="P10" s="394">
        <f t="shared" si="0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outlineLevel="1" x14ac:dyDescent="0.2">
      <c r="A11" s="169"/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outlineLevel="1" x14ac:dyDescent="0.2">
      <c r="A12" s="169"/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ht="13.5" outlineLevel="1" thickBot="1" x14ac:dyDescent="0.25">
      <c r="A13" s="169"/>
      <c r="B13" s="269"/>
      <c r="C13" s="270"/>
      <c r="D13" s="271"/>
      <c r="E13" s="169"/>
      <c r="F13" s="392"/>
      <c r="G13" s="170"/>
      <c r="H13" s="315"/>
      <c r="I13" s="170"/>
      <c r="J13" s="315"/>
      <c r="K13" s="459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2">
      <c r="K14" s="458" t="str">
        <f>'予算詳細　全体'!$L$4</f>
        <v>USD</v>
      </c>
      <c r="L14" s="316"/>
      <c r="M14" s="141"/>
      <c r="N14" s="319"/>
      <c r="O14" s="396">
        <f t="shared" ref="O14:Q16" si="3">SUMIF($E$7:$E$13,$K14,O$7:O$13)</f>
        <v>6000</v>
      </c>
      <c r="P14" s="396">
        <f t="shared" si="3"/>
        <v>6000</v>
      </c>
      <c r="Q14" s="397">
        <f t="shared" si="3"/>
        <v>0</v>
      </c>
    </row>
    <row r="15" spans="1:21" x14ac:dyDescent="0.2">
      <c r="K15" s="143" t="str">
        <f>'予算詳細　全体'!$L$5</f>
        <v>MMK</v>
      </c>
      <c r="L15" s="317"/>
      <c r="M15" s="144"/>
      <c r="N15" s="320"/>
      <c r="O15" s="398">
        <f t="shared" si="3"/>
        <v>600</v>
      </c>
      <c r="P15" s="398">
        <f t="shared" si="3"/>
        <v>600</v>
      </c>
      <c r="Q15" s="399">
        <f t="shared" si="3"/>
        <v>0</v>
      </c>
    </row>
    <row r="16" spans="1:21" ht="13.5" thickBot="1" x14ac:dyDescent="0.25">
      <c r="K16" s="460" t="str">
        <f>'予算詳細　全体'!$L$6</f>
        <v>THB</v>
      </c>
      <c r="L16" s="318"/>
      <c r="M16" s="147"/>
      <c r="N16" s="321"/>
      <c r="O16" s="400">
        <f t="shared" si="3"/>
        <v>60</v>
      </c>
      <c r="P16" s="400">
        <f t="shared" si="3"/>
        <v>60</v>
      </c>
      <c r="Q16" s="401">
        <f t="shared" si="3"/>
        <v>0</v>
      </c>
    </row>
    <row r="17" spans="1:21" x14ac:dyDescent="0.2">
      <c r="K17" s="461"/>
    </row>
    <row r="18" spans="1:21" x14ac:dyDescent="0.2">
      <c r="D18" t="s">
        <v>325</v>
      </c>
    </row>
    <row r="19" spans="1:21" s="10" customFormat="1" ht="13.5" thickBot="1" x14ac:dyDescent="0.25">
      <c r="A19" s="149" t="s">
        <v>286</v>
      </c>
      <c r="B19" s="572" t="s">
        <v>287</v>
      </c>
      <c r="C19" s="573"/>
      <c r="D19" s="574"/>
      <c r="E19" s="149" t="s">
        <v>288</v>
      </c>
      <c r="F19" s="391" t="s">
        <v>289</v>
      </c>
      <c r="G19" s="149" t="s">
        <v>290</v>
      </c>
      <c r="H19" s="149" t="s">
        <v>291</v>
      </c>
      <c r="I19" s="149" t="s">
        <v>290</v>
      </c>
      <c r="J19" s="149" t="s">
        <v>291</v>
      </c>
      <c r="K19" s="149" t="s">
        <v>290</v>
      </c>
      <c r="L19" s="149" t="s">
        <v>291</v>
      </c>
      <c r="M19" s="149" t="s">
        <v>290</v>
      </c>
      <c r="N19" s="149" t="s">
        <v>291</v>
      </c>
      <c r="O19" s="391" t="s">
        <v>296</v>
      </c>
      <c r="P19" s="391" t="s">
        <v>294</v>
      </c>
      <c r="Q19" s="391" t="s">
        <v>295</v>
      </c>
      <c r="R19" s="149" t="s">
        <v>292</v>
      </c>
      <c r="S19" s="149" t="s">
        <v>423</v>
      </c>
      <c r="T19" s="166" t="s">
        <v>421</v>
      </c>
      <c r="U19" s="166" t="s">
        <v>297</v>
      </c>
    </row>
    <row r="20" spans="1:21" ht="13.5" thickTop="1" x14ac:dyDescent="0.2">
      <c r="A20" s="169"/>
      <c r="B20" s="322"/>
      <c r="C20" s="323"/>
      <c r="D20" s="324"/>
      <c r="E20" s="169" t="s">
        <v>29</v>
      </c>
      <c r="F20" s="392">
        <v>1000</v>
      </c>
      <c r="G20" s="170">
        <v>1</v>
      </c>
      <c r="H20" s="315"/>
      <c r="I20" s="170"/>
      <c r="J20" s="315"/>
      <c r="K20" s="170"/>
      <c r="L20" s="284"/>
      <c r="M20" s="169"/>
      <c r="N20" s="284"/>
      <c r="O20" s="393">
        <f>ROUNDDOWN(PRODUCT(F20,G20,I20,K20,M20),2)</f>
        <v>1000</v>
      </c>
      <c r="P20" s="394">
        <f>O20-Q20</f>
        <v>1000</v>
      </c>
      <c r="Q20" s="395">
        <v>0</v>
      </c>
      <c r="R20" s="171"/>
      <c r="S20" s="169"/>
      <c r="T20" s="167" t="str">
        <f t="shared" ref="T20:T24" si="4">IF(U20&gt;49999,"3者見積必要","")</f>
        <v>3者見積必要</v>
      </c>
      <c r="U20" s="168">
        <f>IF(E20='予算詳細　全体'!$L$4,F20*'予算詳細　全体'!$N$4,IF(E20='予算詳細　全体'!$L$5,F20*'予算詳細　全体'!$N$5,IF(E20='予算詳細　全体'!$L$6,F20*'予算詳細　全体'!$N$6,F20)))</f>
        <v>110000</v>
      </c>
    </row>
    <row r="21" spans="1:21" x14ac:dyDescent="0.2">
      <c r="A21" s="169"/>
      <c r="B21" s="269"/>
      <c r="C21" s="270"/>
      <c r="D21" s="271"/>
      <c r="E21" s="169" t="s">
        <v>177</v>
      </c>
      <c r="F21" s="392">
        <v>100</v>
      </c>
      <c r="G21" s="170">
        <v>1</v>
      </c>
      <c r="H21" s="315"/>
      <c r="I21" s="170"/>
      <c r="J21" s="315"/>
      <c r="K21" s="170"/>
      <c r="L21" s="284"/>
      <c r="M21" s="169"/>
      <c r="N21" s="284"/>
      <c r="O21" s="393">
        <f t="shared" ref="O21:O24" si="5">ROUNDDOWN(PRODUCT(F21,G21,I21,K21,M21),2)</f>
        <v>100</v>
      </c>
      <c r="P21" s="394">
        <f>O21-Q21</f>
        <v>100</v>
      </c>
      <c r="Q21" s="395">
        <v>0</v>
      </c>
      <c r="R21" s="171"/>
      <c r="S21" s="169"/>
      <c r="T21" s="167" t="str">
        <f t="shared" si="4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8</v>
      </c>
    </row>
    <row r="22" spans="1:21" x14ac:dyDescent="0.2">
      <c r="A22" s="169"/>
      <c r="B22" s="269"/>
      <c r="C22" s="270"/>
      <c r="D22" s="271"/>
      <c r="E22" s="169" t="s">
        <v>247</v>
      </c>
      <c r="F22" s="392">
        <v>10</v>
      </c>
      <c r="G22" s="170">
        <v>1</v>
      </c>
      <c r="H22" s="315"/>
      <c r="I22" s="170"/>
      <c r="J22" s="315"/>
      <c r="K22" s="170"/>
      <c r="L22" s="284"/>
      <c r="M22" s="169"/>
      <c r="N22" s="284"/>
      <c r="O22" s="393">
        <f t="shared" si="5"/>
        <v>10</v>
      </c>
      <c r="P22" s="394">
        <f>O22-Q22</f>
        <v>10</v>
      </c>
      <c r="Q22" s="395">
        <v>0</v>
      </c>
      <c r="R22" s="171"/>
      <c r="S22" s="169"/>
      <c r="T22" s="167" t="str">
        <f t="shared" si="4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30</v>
      </c>
    </row>
    <row r="23" spans="1:21" outlineLevel="1" x14ac:dyDescent="0.2">
      <c r="A23" s="169"/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5"/>
        <v>0</v>
      </c>
      <c r="P23" s="394">
        <f>O23-Q23</f>
        <v>0</v>
      </c>
      <c r="Q23" s="395">
        <v>0</v>
      </c>
      <c r="R23" s="171"/>
      <c r="S23" s="169"/>
      <c r="T23" s="167" t="str">
        <f t="shared" si="4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ht="13.5" outlineLevel="1" thickBot="1" x14ac:dyDescent="0.25">
      <c r="A24" s="169"/>
      <c r="B24" s="269"/>
      <c r="C24" s="270"/>
      <c r="D24" s="271"/>
      <c r="E24" s="169"/>
      <c r="F24" s="392"/>
      <c r="G24" s="170"/>
      <c r="H24" s="315"/>
      <c r="I24" s="170"/>
      <c r="J24" s="315"/>
      <c r="K24" s="459"/>
      <c r="L24" s="284"/>
      <c r="M24" s="169"/>
      <c r="N24" s="284"/>
      <c r="O24" s="393">
        <f t="shared" si="5"/>
        <v>0</v>
      </c>
      <c r="P24" s="394">
        <f>O24-Q24</f>
        <v>0</v>
      </c>
      <c r="Q24" s="395">
        <v>0</v>
      </c>
      <c r="R24" s="171"/>
      <c r="S24" s="169"/>
      <c r="T24" s="167" t="str">
        <f t="shared" si="4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2">
      <c r="K25" s="458" t="str">
        <f>'予算詳細　全体'!$L$4</f>
        <v>USD</v>
      </c>
      <c r="L25" s="316"/>
      <c r="M25" s="141"/>
      <c r="N25" s="319"/>
      <c r="O25" s="396">
        <f>SUMIF($E$20:$E$24,$K25,O$20:O$24)</f>
        <v>1000</v>
      </c>
      <c r="P25" s="396">
        <f t="shared" ref="P25:Q25" si="6">SUMIF($E$20:$E$24,$K25,P$20:P$24)</f>
        <v>1000</v>
      </c>
      <c r="Q25" s="397">
        <f t="shared" si="6"/>
        <v>0</v>
      </c>
    </row>
    <row r="26" spans="1:21" x14ac:dyDescent="0.2">
      <c r="K26" s="143" t="str">
        <f>'予算詳細　全体'!$L$5</f>
        <v>MMK</v>
      </c>
      <c r="L26" s="317"/>
      <c r="M26" s="144"/>
      <c r="N26" s="320"/>
      <c r="O26" s="398">
        <f>SUMIF($E$20:$E$24,$K26,O$20:O$24)</f>
        <v>100</v>
      </c>
      <c r="P26" s="398">
        <f>SUMIF($E$20:$E$24,$K26,P$20:P$24)</f>
        <v>100</v>
      </c>
      <c r="Q26" s="399">
        <f>SUMIF($E$20:$E$24,$K26,Q$20:Q$24)</f>
        <v>0</v>
      </c>
    </row>
    <row r="27" spans="1:21" ht="13.5" thickBot="1" x14ac:dyDescent="0.25">
      <c r="K27" s="252" t="str">
        <f>'予算詳細　全体'!$L$6</f>
        <v>THB</v>
      </c>
      <c r="L27" s="318"/>
      <c r="M27" s="147"/>
      <c r="N27" s="321"/>
      <c r="O27" s="400">
        <f>SUMIF($E$20:$E$24,$K27,O$20:O$24)</f>
        <v>10</v>
      </c>
      <c r="P27" s="400">
        <f>SUMIF($E$20:$E$24,$K27,P$20:P$24)</f>
        <v>10</v>
      </c>
      <c r="Q27" s="401">
        <f>SUMIF($E$20:$E$24,$K27,Q$20:Q$24)</f>
        <v>0</v>
      </c>
    </row>
    <row r="28" spans="1:21" x14ac:dyDescent="0.2">
      <c r="K28" s="253"/>
      <c r="L28" s="325"/>
      <c r="M28" s="254"/>
      <c r="N28" s="325"/>
      <c r="O28" s="402"/>
      <c r="P28" s="402"/>
      <c r="Q28" s="402"/>
    </row>
    <row r="29" spans="1:21" x14ac:dyDescent="0.2">
      <c r="C29" t="s">
        <v>326</v>
      </c>
    </row>
    <row r="30" spans="1:21" x14ac:dyDescent="0.2">
      <c r="D30" t="s">
        <v>327</v>
      </c>
    </row>
    <row r="31" spans="1:21" s="10" customFormat="1" ht="13.5" thickBot="1" x14ac:dyDescent="0.25">
      <c r="A31" s="149" t="s">
        <v>286</v>
      </c>
      <c r="B31" s="572" t="s">
        <v>287</v>
      </c>
      <c r="C31" s="573"/>
      <c r="D31" s="574"/>
      <c r="E31" s="149" t="s">
        <v>288</v>
      </c>
      <c r="F31" s="391" t="s">
        <v>289</v>
      </c>
      <c r="G31" s="149" t="s">
        <v>290</v>
      </c>
      <c r="H31" s="149" t="s">
        <v>291</v>
      </c>
      <c r="I31" s="149" t="s">
        <v>290</v>
      </c>
      <c r="J31" s="149" t="s">
        <v>291</v>
      </c>
      <c r="K31" s="149" t="s">
        <v>290</v>
      </c>
      <c r="L31" s="149" t="s">
        <v>291</v>
      </c>
      <c r="M31" s="149" t="s">
        <v>290</v>
      </c>
      <c r="N31" s="149" t="s">
        <v>291</v>
      </c>
      <c r="O31" s="391" t="s">
        <v>296</v>
      </c>
      <c r="P31" s="391" t="s">
        <v>294</v>
      </c>
      <c r="Q31" s="391" t="s">
        <v>295</v>
      </c>
      <c r="R31" s="149" t="s">
        <v>292</v>
      </c>
      <c r="S31" s="149" t="s">
        <v>422</v>
      </c>
      <c r="T31" s="166" t="s">
        <v>421</v>
      </c>
      <c r="U31" s="166" t="s">
        <v>297</v>
      </c>
    </row>
    <row r="32" spans="1:21" ht="13.5" thickTop="1" x14ac:dyDescent="0.2">
      <c r="A32" s="169">
        <v>1</v>
      </c>
      <c r="B32" s="322"/>
      <c r="C32" s="323"/>
      <c r="D32" s="324"/>
      <c r="E32" s="169" t="s">
        <v>29</v>
      </c>
      <c r="F32" s="392">
        <v>6000</v>
      </c>
      <c r="G32" s="170">
        <v>1</v>
      </c>
      <c r="H32" s="315"/>
      <c r="I32" s="170"/>
      <c r="J32" s="315"/>
      <c r="K32" s="170"/>
      <c r="L32" s="284"/>
      <c r="M32" s="169"/>
      <c r="N32" s="284"/>
      <c r="O32" s="393">
        <f t="shared" ref="O32:O51" si="7">ROUNDDOWN(PRODUCT(F32,G32,I32,K32,M32),2)</f>
        <v>6000</v>
      </c>
      <c r="P32" s="394">
        <f>O32-Q32</f>
        <v>6000</v>
      </c>
      <c r="Q32" s="395">
        <v>0</v>
      </c>
      <c r="R32" s="171"/>
      <c r="S32" s="169"/>
      <c r="T32" s="167" t="str">
        <f t="shared" ref="T32:T51" si="8">IF(U32&gt;49999,"3者見積必要","")</f>
        <v>3者見積必要</v>
      </c>
      <c r="U32" s="168">
        <f>IF(E32='予算詳細　全体'!$L$4,F32*'予算詳細　全体'!$N$4,IF(E32='予算詳細　全体'!$L$5,F32*'予算詳細　全体'!$N$5,IF(E32='予算詳細　全体'!$L$6,F32*'予算詳細　全体'!$N$6,F32)))</f>
        <v>660000</v>
      </c>
    </row>
    <row r="33" spans="1:21" x14ac:dyDescent="0.2">
      <c r="A33" s="169">
        <v>2</v>
      </c>
      <c r="B33" s="269"/>
      <c r="C33" s="270"/>
      <c r="D33" s="271"/>
      <c r="E33" s="169" t="s">
        <v>177</v>
      </c>
      <c r="F33" s="392">
        <v>600</v>
      </c>
      <c r="G33" s="170">
        <v>1</v>
      </c>
      <c r="H33" s="315"/>
      <c r="I33" s="170"/>
      <c r="J33" s="315"/>
      <c r="K33" s="170"/>
      <c r="L33" s="284"/>
      <c r="M33" s="169"/>
      <c r="N33" s="284"/>
      <c r="O33" s="393">
        <f t="shared" si="7"/>
        <v>600</v>
      </c>
      <c r="P33" s="394">
        <f>O33-Q33</f>
        <v>600</v>
      </c>
      <c r="Q33" s="395">
        <v>0</v>
      </c>
      <c r="R33" s="171"/>
      <c r="S33" s="169"/>
      <c r="T33" s="167" t="str">
        <f t="shared" si="8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48</v>
      </c>
    </row>
    <row r="34" spans="1:21" x14ac:dyDescent="0.2">
      <c r="A34" s="169">
        <v>3</v>
      </c>
      <c r="B34" s="269"/>
      <c r="C34" s="270"/>
      <c r="D34" s="271"/>
      <c r="E34" s="169" t="s">
        <v>247</v>
      </c>
      <c r="F34" s="392">
        <v>60</v>
      </c>
      <c r="G34" s="170">
        <v>1</v>
      </c>
      <c r="H34" s="315"/>
      <c r="I34" s="170"/>
      <c r="J34" s="315"/>
      <c r="K34" s="170"/>
      <c r="L34" s="284"/>
      <c r="M34" s="169"/>
      <c r="N34" s="284"/>
      <c r="O34" s="393">
        <f t="shared" si="7"/>
        <v>60</v>
      </c>
      <c r="P34" s="394">
        <f>O34-Q34</f>
        <v>60</v>
      </c>
      <c r="Q34" s="395">
        <v>0</v>
      </c>
      <c r="R34" s="171"/>
      <c r="S34" s="169"/>
      <c r="T34" s="167" t="str">
        <f t="shared" si="8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180</v>
      </c>
    </row>
    <row r="35" spans="1:21" x14ac:dyDescent="0.2">
      <c r="A35" s="169">
        <v>4</v>
      </c>
      <c r="B35" s="269"/>
      <c r="C35" s="270"/>
      <c r="D35" s="271"/>
      <c r="E35" s="169" t="s">
        <v>29</v>
      </c>
      <c r="F35" s="392">
        <v>6</v>
      </c>
      <c r="G35" s="170">
        <v>1</v>
      </c>
      <c r="H35" s="315"/>
      <c r="I35" s="170"/>
      <c r="J35" s="315"/>
      <c r="K35" s="170"/>
      <c r="L35" s="284"/>
      <c r="M35" s="169"/>
      <c r="N35" s="284"/>
      <c r="O35" s="393">
        <f t="shared" si="7"/>
        <v>6</v>
      </c>
      <c r="P35" s="394">
        <f>O35-Q35</f>
        <v>6</v>
      </c>
      <c r="Q35" s="395">
        <v>0</v>
      </c>
      <c r="R35" s="171"/>
      <c r="S35" s="169"/>
      <c r="T35" s="167" t="str">
        <f t="shared" si="8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660</v>
      </c>
    </row>
    <row r="36" spans="1:21" x14ac:dyDescent="0.2">
      <c r="A36" s="169">
        <v>5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7"/>
        <v>0</v>
      </c>
      <c r="P36" s="394">
        <f>O36-Q36</f>
        <v>0</v>
      </c>
      <c r="Q36" s="395">
        <v>0</v>
      </c>
      <c r="R36" s="171"/>
      <c r="S36" s="169"/>
      <c r="T36" s="167" t="str">
        <f t="shared" si="8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2">
      <c r="A37" s="169">
        <v>6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7"/>
        <v>0</v>
      </c>
      <c r="P37" s="394">
        <f t="shared" ref="P37:P51" si="9">O37-Q37</f>
        <v>0</v>
      </c>
      <c r="Q37" s="395">
        <v>0</v>
      </c>
      <c r="R37" s="171"/>
      <c r="S37" s="169"/>
      <c r="T37" s="167" t="str">
        <f t="shared" si="8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2">
      <c r="A38" s="169">
        <v>7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7"/>
        <v>0</v>
      </c>
      <c r="P38" s="394">
        <f t="shared" si="9"/>
        <v>0</v>
      </c>
      <c r="Q38" s="395">
        <v>0</v>
      </c>
      <c r="R38" s="171"/>
      <c r="S38" s="169"/>
      <c r="T38" s="167" t="str">
        <f t="shared" si="8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2">
      <c r="A39" s="169">
        <v>8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7"/>
        <v>0</v>
      </c>
      <c r="P39" s="394">
        <f t="shared" si="9"/>
        <v>0</v>
      </c>
      <c r="Q39" s="395">
        <v>0</v>
      </c>
      <c r="R39" s="171"/>
      <c r="S39" s="169"/>
      <c r="T39" s="167" t="str">
        <f t="shared" si="8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2">
      <c r="A40" s="169">
        <v>9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7"/>
        <v>0</v>
      </c>
      <c r="P40" s="394">
        <f t="shared" si="9"/>
        <v>0</v>
      </c>
      <c r="Q40" s="395">
        <v>0</v>
      </c>
      <c r="R40" s="171"/>
      <c r="S40" s="169"/>
      <c r="T40" s="167" t="str">
        <f t="shared" si="8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2">
      <c r="A41" s="169">
        <v>10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7"/>
        <v>0</v>
      </c>
      <c r="P41" s="394">
        <f t="shared" si="9"/>
        <v>0</v>
      </c>
      <c r="Q41" s="395">
        <v>0</v>
      </c>
      <c r="R41" s="171"/>
      <c r="S41" s="169"/>
      <c r="T41" s="167" t="str">
        <f t="shared" si="8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2">
      <c r="A42" s="169">
        <v>11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7"/>
        <v>0</v>
      </c>
      <c r="P42" s="394">
        <f t="shared" si="9"/>
        <v>0</v>
      </c>
      <c r="Q42" s="395">
        <v>0</v>
      </c>
      <c r="R42" s="171"/>
      <c r="S42" s="169"/>
      <c r="T42" s="167" t="str">
        <f t="shared" si="8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2">
      <c r="A43" s="169">
        <v>12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7"/>
        <v>0</v>
      </c>
      <c r="P43" s="394">
        <f t="shared" si="9"/>
        <v>0</v>
      </c>
      <c r="Q43" s="395">
        <v>0</v>
      </c>
      <c r="R43" s="171"/>
      <c r="S43" s="169"/>
      <c r="T43" s="167" t="str">
        <f t="shared" si="8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2">
      <c r="A44" s="169">
        <v>13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7"/>
        <v>0</v>
      </c>
      <c r="P44" s="394">
        <f t="shared" si="9"/>
        <v>0</v>
      </c>
      <c r="Q44" s="395">
        <v>0</v>
      </c>
      <c r="R44" s="171"/>
      <c r="S44" s="169"/>
      <c r="T44" s="167" t="str">
        <f t="shared" si="8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2">
      <c r="A45" s="169">
        <v>14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7"/>
        <v>0</v>
      </c>
      <c r="P45" s="394">
        <f t="shared" si="9"/>
        <v>0</v>
      </c>
      <c r="Q45" s="395">
        <v>0</v>
      </c>
      <c r="R45" s="171"/>
      <c r="S45" s="169"/>
      <c r="T45" s="167" t="str">
        <f t="shared" si="8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2">
      <c r="A46" s="169">
        <v>15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7"/>
        <v>0</v>
      </c>
      <c r="P46" s="394">
        <f t="shared" si="9"/>
        <v>0</v>
      </c>
      <c r="Q46" s="395">
        <v>0</v>
      </c>
      <c r="R46" s="171"/>
      <c r="S46" s="169"/>
      <c r="T46" s="167" t="str">
        <f t="shared" si="8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2">
      <c r="A47" s="169">
        <v>16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7"/>
        <v>0</v>
      </c>
      <c r="P47" s="394">
        <f t="shared" si="9"/>
        <v>0</v>
      </c>
      <c r="Q47" s="395">
        <v>0</v>
      </c>
      <c r="R47" s="171"/>
      <c r="S47" s="169"/>
      <c r="T47" s="167" t="str">
        <f t="shared" si="8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2">
      <c r="A48" s="169">
        <v>17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7"/>
        <v>0</v>
      </c>
      <c r="P48" s="394">
        <f t="shared" si="9"/>
        <v>0</v>
      </c>
      <c r="Q48" s="395">
        <v>0</v>
      </c>
      <c r="R48" s="171"/>
      <c r="S48" s="169"/>
      <c r="T48" s="167" t="str">
        <f t="shared" si="8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2">
      <c r="A49" s="169">
        <v>18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7"/>
        <v>0</v>
      </c>
      <c r="P49" s="394">
        <f t="shared" si="9"/>
        <v>0</v>
      </c>
      <c r="Q49" s="395">
        <v>0</v>
      </c>
      <c r="R49" s="171"/>
      <c r="S49" s="169"/>
      <c r="T49" s="167" t="str">
        <f t="shared" si="8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2">
      <c r="A50" s="169">
        <v>19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7"/>
        <v>0</v>
      </c>
      <c r="P50" s="394">
        <f t="shared" si="9"/>
        <v>0</v>
      </c>
      <c r="Q50" s="395">
        <v>0</v>
      </c>
      <c r="R50" s="171"/>
      <c r="S50" s="169"/>
      <c r="T50" s="167" t="str">
        <f t="shared" si="8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ht="13.5" outlineLevel="1" thickBot="1" x14ac:dyDescent="0.25">
      <c r="A51" s="431">
        <v>20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459"/>
      <c r="L51" s="284"/>
      <c r="M51" s="169"/>
      <c r="N51" s="284"/>
      <c r="O51" s="393">
        <f t="shared" si="7"/>
        <v>0</v>
      </c>
      <c r="P51" s="394">
        <f t="shared" si="9"/>
        <v>0</v>
      </c>
      <c r="Q51" s="395">
        <v>0</v>
      </c>
      <c r="R51" s="171"/>
      <c r="S51" s="169"/>
      <c r="T51" s="167" t="str">
        <f t="shared" si="8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2">
      <c r="A52" s="432"/>
      <c r="K52" s="458" t="str">
        <f>'予算詳細　全体'!$L$4</f>
        <v>USD</v>
      </c>
      <c r="L52" s="316"/>
      <c r="M52" s="141"/>
      <c r="N52" s="319"/>
      <c r="O52" s="396">
        <f t="shared" ref="O52:Q54" si="10">SUMIF($E$32:$E$51,$K52,O$32:O$51)</f>
        <v>6006</v>
      </c>
      <c r="P52" s="396">
        <f t="shared" si="10"/>
        <v>6006</v>
      </c>
      <c r="Q52" s="397">
        <f t="shared" si="10"/>
        <v>0</v>
      </c>
    </row>
    <row r="53" spans="1:21" x14ac:dyDescent="0.2">
      <c r="A53" s="223"/>
      <c r="K53" s="143" t="str">
        <f>'予算詳細　全体'!$L$5</f>
        <v>MMK</v>
      </c>
      <c r="L53" s="317"/>
      <c r="M53" s="144"/>
      <c r="N53" s="320"/>
      <c r="O53" s="398">
        <f t="shared" si="10"/>
        <v>600</v>
      </c>
      <c r="P53" s="398">
        <f t="shared" si="10"/>
        <v>600</v>
      </c>
      <c r="Q53" s="399">
        <f t="shared" si="10"/>
        <v>0</v>
      </c>
    </row>
    <row r="54" spans="1:21" ht="13.5" thickBot="1" x14ac:dyDescent="0.25">
      <c r="A54" s="223"/>
      <c r="K54" s="252" t="str">
        <f>'予算詳細　全体'!$L$6</f>
        <v>THB</v>
      </c>
      <c r="L54" s="318"/>
      <c r="M54" s="147"/>
      <c r="N54" s="321"/>
      <c r="O54" s="400">
        <f t="shared" si="10"/>
        <v>60</v>
      </c>
      <c r="P54" s="400">
        <f t="shared" si="10"/>
        <v>60</v>
      </c>
      <c r="Q54" s="401">
        <f t="shared" si="10"/>
        <v>0</v>
      </c>
    </row>
    <row r="56" spans="1:21" x14ac:dyDescent="0.2">
      <c r="D56" t="s">
        <v>328</v>
      </c>
    </row>
    <row r="57" spans="1:21" s="10" customFormat="1" ht="13.5" thickBot="1" x14ac:dyDescent="0.25">
      <c r="A57" s="149" t="s">
        <v>286</v>
      </c>
      <c r="B57" s="572" t="s">
        <v>287</v>
      </c>
      <c r="C57" s="573"/>
      <c r="D57" s="574"/>
      <c r="E57" s="149" t="s">
        <v>288</v>
      </c>
      <c r="F57" s="391" t="s">
        <v>289</v>
      </c>
      <c r="G57" s="149" t="s">
        <v>290</v>
      </c>
      <c r="H57" s="149" t="s">
        <v>291</v>
      </c>
      <c r="I57" s="149" t="s">
        <v>290</v>
      </c>
      <c r="J57" s="149" t="s">
        <v>291</v>
      </c>
      <c r="K57" s="149" t="s">
        <v>290</v>
      </c>
      <c r="L57" s="149" t="s">
        <v>291</v>
      </c>
      <c r="M57" s="149" t="s">
        <v>290</v>
      </c>
      <c r="N57" s="149" t="s">
        <v>291</v>
      </c>
      <c r="O57" s="391" t="s">
        <v>296</v>
      </c>
      <c r="P57" s="391" t="s">
        <v>294</v>
      </c>
      <c r="Q57" s="391" t="s">
        <v>295</v>
      </c>
      <c r="R57" s="149" t="s">
        <v>292</v>
      </c>
      <c r="S57" s="149" t="s">
        <v>422</v>
      </c>
      <c r="T57" s="166" t="s">
        <v>421</v>
      </c>
      <c r="U57" s="166" t="s">
        <v>297</v>
      </c>
    </row>
    <row r="58" spans="1:21" ht="13.5" thickTop="1" x14ac:dyDescent="0.2">
      <c r="A58" s="169">
        <v>1</v>
      </c>
      <c r="B58" s="322"/>
      <c r="C58" s="323"/>
      <c r="D58" s="324"/>
      <c r="E58" s="169" t="s">
        <v>29</v>
      </c>
      <c r="F58" s="392">
        <v>7000</v>
      </c>
      <c r="G58" s="170">
        <v>1</v>
      </c>
      <c r="H58" s="315"/>
      <c r="I58" s="170"/>
      <c r="J58" s="315"/>
      <c r="K58" s="170"/>
      <c r="L58" s="284"/>
      <c r="M58" s="169"/>
      <c r="N58" s="284"/>
      <c r="O58" s="393">
        <f t="shared" ref="O58:O77" si="11">ROUNDDOWN(PRODUCT(F58,G58,I58,K58,M58),2)</f>
        <v>7000</v>
      </c>
      <c r="P58" s="394">
        <f>O58-Q58</f>
        <v>7000</v>
      </c>
      <c r="Q58" s="395">
        <v>0</v>
      </c>
      <c r="R58" s="171"/>
      <c r="S58" s="169"/>
      <c r="T58" s="167" t="str">
        <f t="shared" ref="T58:T77" si="12">IF(U58&gt;49999,"3者見積必要","")</f>
        <v>3者見積必要</v>
      </c>
      <c r="U58" s="168">
        <f>IF(E58='予算詳細　全体'!$L$4,F58*'予算詳細　全体'!$N$4,IF(E58='予算詳細　全体'!$L$5,F58*'予算詳細　全体'!$N$5,IF(E58='予算詳細　全体'!$L$6,F58*'予算詳細　全体'!$N$6,F58)))</f>
        <v>770000</v>
      </c>
    </row>
    <row r="59" spans="1:21" x14ac:dyDescent="0.2">
      <c r="A59" s="169">
        <v>2</v>
      </c>
      <c r="B59" s="269"/>
      <c r="C59" s="270"/>
      <c r="D59" s="271"/>
      <c r="E59" s="169" t="s">
        <v>177</v>
      </c>
      <c r="F59" s="392">
        <v>700</v>
      </c>
      <c r="G59" s="170">
        <v>1</v>
      </c>
      <c r="H59" s="315"/>
      <c r="I59" s="170"/>
      <c r="J59" s="315"/>
      <c r="K59" s="170"/>
      <c r="L59" s="284"/>
      <c r="M59" s="169"/>
      <c r="N59" s="284"/>
      <c r="O59" s="393">
        <f>ROUNDDOWN(PRODUCT(F59,G59,I59,K59,M59),2)</f>
        <v>700</v>
      </c>
      <c r="P59" s="394">
        <f>O59-Q59</f>
        <v>700</v>
      </c>
      <c r="Q59" s="395">
        <v>0</v>
      </c>
      <c r="R59" s="171"/>
      <c r="S59" s="169"/>
      <c r="T59" s="167" t="str">
        <f t="shared" si="1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56</v>
      </c>
    </row>
    <row r="60" spans="1:21" x14ac:dyDescent="0.2">
      <c r="A60" s="169">
        <v>3</v>
      </c>
      <c r="B60" s="269"/>
      <c r="C60" s="270"/>
      <c r="D60" s="271"/>
      <c r="E60" s="169" t="s">
        <v>247</v>
      </c>
      <c r="F60" s="392">
        <v>70</v>
      </c>
      <c r="G60" s="170">
        <v>1</v>
      </c>
      <c r="H60" s="315"/>
      <c r="I60" s="170"/>
      <c r="J60" s="315"/>
      <c r="K60" s="170"/>
      <c r="L60" s="284"/>
      <c r="M60" s="169"/>
      <c r="N60" s="284"/>
      <c r="O60" s="393">
        <f t="shared" si="11"/>
        <v>70</v>
      </c>
      <c r="P60" s="394">
        <f>O60-Q60</f>
        <v>70</v>
      </c>
      <c r="Q60" s="395">
        <v>0</v>
      </c>
      <c r="R60" s="171"/>
      <c r="S60" s="169"/>
      <c r="T60" s="167" t="str">
        <f t="shared" si="1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210</v>
      </c>
    </row>
    <row r="61" spans="1:21" x14ac:dyDescent="0.2">
      <c r="A61" s="169">
        <v>4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11"/>
        <v>0</v>
      </c>
      <c r="P61" s="394">
        <f>O61-Q61</f>
        <v>0</v>
      </c>
      <c r="Q61" s="395">
        <v>0</v>
      </c>
      <c r="R61" s="171"/>
      <c r="S61" s="169"/>
      <c r="T61" s="167" t="str">
        <f t="shared" si="1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x14ac:dyDescent="0.2">
      <c r="A62" s="169">
        <v>5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11"/>
        <v>0</v>
      </c>
      <c r="P62" s="394">
        <f>O62-Q62</f>
        <v>0</v>
      </c>
      <c r="Q62" s="395">
        <v>0</v>
      </c>
      <c r="R62" s="171"/>
      <c r="S62" s="169"/>
      <c r="T62" s="167" t="str">
        <f t="shared" si="1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2">
      <c r="A63" s="169">
        <v>6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11"/>
        <v>0</v>
      </c>
      <c r="P63" s="394">
        <f t="shared" ref="P63:P77" si="13">O63-Q63</f>
        <v>0</v>
      </c>
      <c r="Q63" s="395">
        <v>0</v>
      </c>
      <c r="R63" s="171"/>
      <c r="S63" s="169"/>
      <c r="T63" s="167" t="str">
        <f t="shared" si="1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2">
      <c r="A64" s="169">
        <v>7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11"/>
        <v>0</v>
      </c>
      <c r="P64" s="394">
        <f t="shared" si="13"/>
        <v>0</v>
      </c>
      <c r="Q64" s="395">
        <v>0</v>
      </c>
      <c r="R64" s="171"/>
      <c r="S64" s="169"/>
      <c r="T64" s="167" t="str">
        <f t="shared" si="1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2">
      <c r="A65" s="169">
        <v>8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11"/>
        <v>0</v>
      </c>
      <c r="P65" s="394">
        <f t="shared" si="13"/>
        <v>0</v>
      </c>
      <c r="Q65" s="395">
        <v>0</v>
      </c>
      <c r="R65" s="171"/>
      <c r="S65" s="169"/>
      <c r="T65" s="167" t="str">
        <f t="shared" si="1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2">
      <c r="A66" s="169">
        <v>9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11"/>
        <v>0</v>
      </c>
      <c r="P66" s="394">
        <f t="shared" si="13"/>
        <v>0</v>
      </c>
      <c r="Q66" s="395">
        <v>0</v>
      </c>
      <c r="R66" s="171"/>
      <c r="S66" s="169"/>
      <c r="T66" s="167" t="str">
        <f t="shared" si="1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2">
      <c r="A67" s="169">
        <v>10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11"/>
        <v>0</v>
      </c>
      <c r="P67" s="394">
        <f t="shared" si="13"/>
        <v>0</v>
      </c>
      <c r="Q67" s="395">
        <v>0</v>
      </c>
      <c r="R67" s="171"/>
      <c r="S67" s="169"/>
      <c r="T67" s="167" t="str">
        <f t="shared" si="1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2">
      <c r="A68" s="169">
        <v>11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11"/>
        <v>0</v>
      </c>
      <c r="P68" s="394">
        <f t="shared" si="13"/>
        <v>0</v>
      </c>
      <c r="Q68" s="395">
        <v>0</v>
      </c>
      <c r="R68" s="171"/>
      <c r="S68" s="169"/>
      <c r="T68" s="167" t="str">
        <f t="shared" si="1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2">
      <c r="A69" s="169">
        <v>12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11"/>
        <v>0</v>
      </c>
      <c r="P69" s="394">
        <f t="shared" si="13"/>
        <v>0</v>
      </c>
      <c r="Q69" s="395">
        <v>0</v>
      </c>
      <c r="R69" s="171"/>
      <c r="S69" s="169"/>
      <c r="T69" s="167" t="str">
        <f t="shared" si="1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2">
      <c r="A70" s="169">
        <v>13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si="11"/>
        <v>0</v>
      </c>
      <c r="P70" s="394">
        <f t="shared" si="13"/>
        <v>0</v>
      </c>
      <c r="Q70" s="395">
        <v>0</v>
      </c>
      <c r="R70" s="171"/>
      <c r="S70" s="169"/>
      <c r="T70" s="167" t="str">
        <f t="shared" si="12"/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2">
      <c r="A71" s="169">
        <v>14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11"/>
        <v>0</v>
      </c>
      <c r="P71" s="394">
        <f t="shared" si="13"/>
        <v>0</v>
      </c>
      <c r="Q71" s="395">
        <v>0</v>
      </c>
      <c r="R71" s="171"/>
      <c r="S71" s="169"/>
      <c r="T71" s="167" t="str">
        <f t="shared" si="12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2">
      <c r="A72" s="169">
        <v>15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11"/>
        <v>0</v>
      </c>
      <c r="P72" s="394">
        <f t="shared" si="13"/>
        <v>0</v>
      </c>
      <c r="Q72" s="395">
        <v>0</v>
      </c>
      <c r="R72" s="171"/>
      <c r="S72" s="169"/>
      <c r="T72" s="167" t="str">
        <f t="shared" si="12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2">
      <c r="A73" s="169">
        <v>16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11"/>
        <v>0</v>
      </c>
      <c r="P73" s="394">
        <f t="shared" si="13"/>
        <v>0</v>
      </c>
      <c r="Q73" s="395">
        <v>0</v>
      </c>
      <c r="R73" s="171"/>
      <c r="S73" s="169"/>
      <c r="T73" s="167" t="str">
        <f t="shared" si="12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2">
      <c r="A74" s="169">
        <v>17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11"/>
        <v>0</v>
      </c>
      <c r="P74" s="394">
        <f t="shared" si="13"/>
        <v>0</v>
      </c>
      <c r="Q74" s="395">
        <v>0</v>
      </c>
      <c r="R74" s="171"/>
      <c r="S74" s="169"/>
      <c r="T74" s="167" t="str">
        <f t="shared" si="12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2">
      <c r="A75" s="169">
        <v>18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11"/>
        <v>0</v>
      </c>
      <c r="P75" s="394">
        <f t="shared" si="13"/>
        <v>0</v>
      </c>
      <c r="Q75" s="395">
        <v>0</v>
      </c>
      <c r="R75" s="171"/>
      <c r="S75" s="169"/>
      <c r="T75" s="167" t="str">
        <f t="shared" si="12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2">
      <c r="A76" s="169">
        <v>19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11"/>
        <v>0</v>
      </c>
      <c r="P76" s="394">
        <f t="shared" si="13"/>
        <v>0</v>
      </c>
      <c r="Q76" s="395">
        <v>0</v>
      </c>
      <c r="R76" s="171"/>
      <c r="S76" s="169"/>
      <c r="T76" s="167" t="str">
        <f t="shared" si="12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ht="13.5" outlineLevel="1" thickBot="1" x14ac:dyDescent="0.25">
      <c r="A77" s="431">
        <v>20</v>
      </c>
      <c r="B77" s="269"/>
      <c r="C77" s="270"/>
      <c r="D77" s="271"/>
      <c r="E77" s="169"/>
      <c r="F77" s="392"/>
      <c r="G77" s="170"/>
      <c r="H77" s="315"/>
      <c r="I77" s="170"/>
      <c r="J77" s="315"/>
      <c r="K77" s="459"/>
      <c r="L77" s="284"/>
      <c r="M77" s="169"/>
      <c r="N77" s="284"/>
      <c r="O77" s="393">
        <f t="shared" si="11"/>
        <v>0</v>
      </c>
      <c r="P77" s="394">
        <f t="shared" si="13"/>
        <v>0</v>
      </c>
      <c r="Q77" s="395">
        <v>0</v>
      </c>
      <c r="R77" s="171"/>
      <c r="S77" s="169"/>
      <c r="T77" s="167" t="str">
        <f t="shared" si="12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x14ac:dyDescent="0.2">
      <c r="A78" s="432"/>
      <c r="K78" s="458" t="str">
        <f>'予算詳細　全体'!$L$4</f>
        <v>USD</v>
      </c>
      <c r="L78" s="316"/>
      <c r="M78" s="141"/>
      <c r="N78" s="316"/>
      <c r="O78" s="396">
        <f>SUMIF($E$58:$E$77,$K78,O$58:O$77)</f>
        <v>7000</v>
      </c>
      <c r="P78" s="396">
        <f t="shared" ref="P78:Q78" si="14">SUMIF($E$58:$E$77,$K78,P$58:P$77)</f>
        <v>7000</v>
      </c>
      <c r="Q78" s="397">
        <f t="shared" si="14"/>
        <v>0</v>
      </c>
    </row>
    <row r="79" spans="1:21" x14ac:dyDescent="0.2">
      <c r="A79" s="223"/>
      <c r="K79" s="143" t="str">
        <f>'予算詳細　全体'!$L$5</f>
        <v>MMK</v>
      </c>
      <c r="L79" s="317"/>
      <c r="M79" s="144"/>
      <c r="N79" s="317"/>
      <c r="O79" s="398">
        <f t="shared" ref="O79:Q80" si="15">SUMIF($E$58:$E$77,$K79,O$58:O$77)</f>
        <v>700</v>
      </c>
      <c r="P79" s="398">
        <f t="shared" si="15"/>
        <v>700</v>
      </c>
      <c r="Q79" s="399">
        <f t="shared" si="15"/>
        <v>0</v>
      </c>
    </row>
    <row r="80" spans="1:21" ht="13.5" thickBot="1" x14ac:dyDescent="0.25">
      <c r="A80" s="223"/>
      <c r="K80" s="252" t="str">
        <f>'予算詳細　全体'!$L$6</f>
        <v>THB</v>
      </c>
      <c r="L80" s="318"/>
      <c r="M80" s="147"/>
      <c r="N80" s="318"/>
      <c r="O80" s="400">
        <f t="shared" si="15"/>
        <v>70</v>
      </c>
      <c r="P80" s="400">
        <f t="shared" si="15"/>
        <v>70</v>
      </c>
      <c r="Q80" s="401">
        <f t="shared" si="15"/>
        <v>0</v>
      </c>
    </row>
    <row r="82" spans="1:21" x14ac:dyDescent="0.2">
      <c r="D82" t="s">
        <v>329</v>
      </c>
    </row>
    <row r="83" spans="1:21" s="10" customFormat="1" ht="13.5" thickBot="1" x14ac:dyDescent="0.25">
      <c r="A83" s="149" t="s">
        <v>286</v>
      </c>
      <c r="B83" s="572" t="s">
        <v>287</v>
      </c>
      <c r="C83" s="573"/>
      <c r="D83" s="574"/>
      <c r="E83" s="149" t="s">
        <v>288</v>
      </c>
      <c r="F83" s="391" t="s">
        <v>289</v>
      </c>
      <c r="G83" s="149" t="s">
        <v>290</v>
      </c>
      <c r="H83" s="149" t="s">
        <v>291</v>
      </c>
      <c r="I83" s="149" t="s">
        <v>290</v>
      </c>
      <c r="J83" s="149" t="s">
        <v>291</v>
      </c>
      <c r="K83" s="149" t="s">
        <v>290</v>
      </c>
      <c r="L83" s="149" t="s">
        <v>291</v>
      </c>
      <c r="M83" s="149" t="s">
        <v>290</v>
      </c>
      <c r="N83" s="149" t="s">
        <v>291</v>
      </c>
      <c r="O83" s="391" t="s">
        <v>296</v>
      </c>
      <c r="P83" s="391" t="s">
        <v>294</v>
      </c>
      <c r="Q83" s="391" t="s">
        <v>295</v>
      </c>
      <c r="R83" s="149" t="s">
        <v>292</v>
      </c>
      <c r="S83" s="149" t="s">
        <v>422</v>
      </c>
      <c r="T83" s="166" t="s">
        <v>421</v>
      </c>
      <c r="U83" s="166" t="s">
        <v>297</v>
      </c>
    </row>
    <row r="84" spans="1:21" ht="13.5" thickTop="1" x14ac:dyDescent="0.2">
      <c r="A84" s="169">
        <v>1</v>
      </c>
      <c r="B84" s="322"/>
      <c r="C84" s="323"/>
      <c r="D84" s="324"/>
      <c r="E84" s="169" t="s">
        <v>29</v>
      </c>
      <c r="F84" s="392">
        <v>8000</v>
      </c>
      <c r="G84" s="170">
        <v>1</v>
      </c>
      <c r="H84" s="315"/>
      <c r="I84" s="170"/>
      <c r="J84" s="315"/>
      <c r="K84" s="170"/>
      <c r="L84" s="284"/>
      <c r="M84" s="169"/>
      <c r="N84" s="284"/>
      <c r="O84" s="393">
        <f>ROUNDDOWN(PRODUCT(F84,G84,I84,K84,M84),2)</f>
        <v>8000</v>
      </c>
      <c r="P84" s="394">
        <f>O84-Q84</f>
        <v>8000</v>
      </c>
      <c r="Q84" s="395">
        <v>0</v>
      </c>
      <c r="R84" s="171"/>
      <c r="S84" s="169"/>
      <c r="T84" s="167" t="str">
        <f t="shared" ref="T84:T103" si="16">IF(U84&gt;49999,"3者見積必要","")</f>
        <v>3者見積必要</v>
      </c>
      <c r="U84" s="168">
        <f>IF(E84='予算詳細　全体'!$L$4,F84*'予算詳細　全体'!$N$4,IF(E84='予算詳細　全体'!$L$5,F84*'予算詳細　全体'!$N$5,IF(E84='予算詳細　全体'!$L$6,F84*'予算詳細　全体'!$N$6,F84)))</f>
        <v>880000</v>
      </c>
    </row>
    <row r="85" spans="1:21" x14ac:dyDescent="0.2">
      <c r="A85" s="169">
        <v>2</v>
      </c>
      <c r="B85" s="269"/>
      <c r="C85" s="270"/>
      <c r="D85" s="271"/>
      <c r="E85" s="169" t="s">
        <v>177</v>
      </c>
      <c r="F85" s="392">
        <v>800</v>
      </c>
      <c r="G85" s="170">
        <v>1</v>
      </c>
      <c r="H85" s="315"/>
      <c r="I85" s="170"/>
      <c r="J85" s="315"/>
      <c r="K85" s="170"/>
      <c r="L85" s="284"/>
      <c r="M85" s="169"/>
      <c r="N85" s="284"/>
      <c r="O85" s="393">
        <f t="shared" ref="O85:O103" si="17">ROUNDDOWN(PRODUCT(F85,G85,I85,K85,M85),2)</f>
        <v>800</v>
      </c>
      <c r="P85" s="394">
        <f>O85-Q85</f>
        <v>800</v>
      </c>
      <c r="Q85" s="395">
        <v>0</v>
      </c>
      <c r="R85" s="171"/>
      <c r="S85" s="169"/>
      <c r="T85" s="167" t="str">
        <f t="shared" si="16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64</v>
      </c>
    </row>
    <row r="86" spans="1:21" x14ac:dyDescent="0.2">
      <c r="A86" s="169">
        <v>3</v>
      </c>
      <c r="B86" s="269"/>
      <c r="C86" s="270"/>
      <c r="D86" s="271"/>
      <c r="E86" s="169" t="s">
        <v>247</v>
      </c>
      <c r="F86" s="392">
        <v>80</v>
      </c>
      <c r="G86" s="170">
        <v>1</v>
      </c>
      <c r="H86" s="315"/>
      <c r="I86" s="170"/>
      <c r="J86" s="315"/>
      <c r="K86" s="170"/>
      <c r="L86" s="284"/>
      <c r="M86" s="169"/>
      <c r="N86" s="284"/>
      <c r="O86" s="393">
        <f t="shared" si="17"/>
        <v>80</v>
      </c>
      <c r="P86" s="394">
        <f>O86-Q86</f>
        <v>80</v>
      </c>
      <c r="Q86" s="395">
        <v>0</v>
      </c>
      <c r="R86" s="171"/>
      <c r="S86" s="169"/>
      <c r="T86" s="167" t="str">
        <f t="shared" si="16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240</v>
      </c>
    </row>
    <row r="87" spans="1:21" x14ac:dyDescent="0.2">
      <c r="A87" s="169">
        <v>4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17"/>
        <v>0</v>
      </c>
      <c r="P87" s="394">
        <f>O87-Q87</f>
        <v>0</v>
      </c>
      <c r="Q87" s="395">
        <v>0</v>
      </c>
      <c r="R87" s="171"/>
      <c r="S87" s="169"/>
      <c r="T87" s="167" t="str">
        <f t="shared" si="16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x14ac:dyDescent="0.2">
      <c r="A88" s="169">
        <v>5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17"/>
        <v>0</v>
      </c>
      <c r="P88" s="394">
        <f>O88-Q88</f>
        <v>0</v>
      </c>
      <c r="Q88" s="395">
        <v>0</v>
      </c>
      <c r="R88" s="171"/>
      <c r="S88" s="169"/>
      <c r="T88" s="167" t="str">
        <f t="shared" si="16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2">
      <c r="A89" s="169">
        <v>6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17"/>
        <v>0</v>
      </c>
      <c r="P89" s="394">
        <f t="shared" ref="P89:P103" si="18">O89-Q89</f>
        <v>0</v>
      </c>
      <c r="Q89" s="395">
        <v>0</v>
      </c>
      <c r="R89" s="171"/>
      <c r="S89" s="169"/>
      <c r="T89" s="167" t="str">
        <f t="shared" si="16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2">
      <c r="A90" s="169">
        <v>7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17"/>
        <v>0</v>
      </c>
      <c r="P90" s="394">
        <f t="shared" si="18"/>
        <v>0</v>
      </c>
      <c r="Q90" s="395">
        <v>0</v>
      </c>
      <c r="R90" s="171"/>
      <c r="S90" s="169"/>
      <c r="T90" s="167" t="str">
        <f t="shared" si="16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2">
      <c r="A91" s="169">
        <v>8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17"/>
        <v>0</v>
      </c>
      <c r="P91" s="394">
        <f t="shared" si="18"/>
        <v>0</v>
      </c>
      <c r="Q91" s="395">
        <v>0</v>
      </c>
      <c r="R91" s="171"/>
      <c r="S91" s="169"/>
      <c r="T91" s="167" t="str">
        <f t="shared" si="16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2">
      <c r="A92" s="169">
        <v>9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17"/>
        <v>0</v>
      </c>
      <c r="P92" s="394">
        <f t="shared" si="18"/>
        <v>0</v>
      </c>
      <c r="Q92" s="395">
        <v>0</v>
      </c>
      <c r="R92" s="171"/>
      <c r="S92" s="169"/>
      <c r="T92" s="167" t="str">
        <f t="shared" si="16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2">
      <c r="A93" s="169">
        <v>10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17"/>
        <v>0</v>
      </c>
      <c r="P93" s="394">
        <f t="shared" si="18"/>
        <v>0</v>
      </c>
      <c r="Q93" s="395">
        <v>0</v>
      </c>
      <c r="R93" s="171"/>
      <c r="S93" s="169"/>
      <c r="T93" s="167" t="str">
        <f t="shared" si="16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2">
      <c r="A94" s="169">
        <v>11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17"/>
        <v>0</v>
      </c>
      <c r="P94" s="394">
        <f t="shared" si="18"/>
        <v>0</v>
      </c>
      <c r="Q94" s="395">
        <v>0</v>
      </c>
      <c r="R94" s="171"/>
      <c r="S94" s="169"/>
      <c r="T94" s="167" t="str">
        <f t="shared" si="16"/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2">
      <c r="A95" s="169">
        <v>12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17"/>
        <v>0</v>
      </c>
      <c r="P95" s="394">
        <f t="shared" si="18"/>
        <v>0</v>
      </c>
      <c r="Q95" s="395">
        <v>0</v>
      </c>
      <c r="R95" s="171"/>
      <c r="S95" s="169"/>
      <c r="T95" s="167" t="str">
        <f t="shared" si="16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2">
      <c r="A96" s="169">
        <v>13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17"/>
        <v>0</v>
      </c>
      <c r="P96" s="394">
        <f t="shared" si="18"/>
        <v>0</v>
      </c>
      <c r="Q96" s="395">
        <v>0</v>
      </c>
      <c r="R96" s="171"/>
      <c r="S96" s="169"/>
      <c r="T96" s="167" t="str">
        <f t="shared" si="16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2">
      <c r="A97" s="169">
        <v>14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17"/>
        <v>0</v>
      </c>
      <c r="P97" s="394">
        <f t="shared" si="18"/>
        <v>0</v>
      </c>
      <c r="Q97" s="395">
        <v>0</v>
      </c>
      <c r="R97" s="171"/>
      <c r="S97" s="169"/>
      <c r="T97" s="167" t="str">
        <f t="shared" si="16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outlineLevel="1" x14ac:dyDescent="0.2">
      <c r="A98" s="169">
        <v>15</v>
      </c>
      <c r="B98" s="269"/>
      <c r="C98" s="270"/>
      <c r="D98" s="271"/>
      <c r="E98" s="169"/>
      <c r="F98" s="392"/>
      <c r="G98" s="170"/>
      <c r="H98" s="315"/>
      <c r="I98" s="170"/>
      <c r="J98" s="315"/>
      <c r="K98" s="170"/>
      <c r="L98" s="284"/>
      <c r="M98" s="169"/>
      <c r="N98" s="284"/>
      <c r="O98" s="393">
        <f t="shared" si="17"/>
        <v>0</v>
      </c>
      <c r="P98" s="394">
        <f t="shared" si="18"/>
        <v>0</v>
      </c>
      <c r="Q98" s="395">
        <v>0</v>
      </c>
      <c r="R98" s="171"/>
      <c r="S98" s="169"/>
      <c r="T98" s="167" t="str">
        <f t="shared" si="16"/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outlineLevel="1" x14ac:dyDescent="0.2">
      <c r="A99" s="169">
        <v>16</v>
      </c>
      <c r="B99" s="269"/>
      <c r="C99" s="270"/>
      <c r="D99" s="271"/>
      <c r="E99" s="169"/>
      <c r="F99" s="392"/>
      <c r="G99" s="170"/>
      <c r="H99" s="315"/>
      <c r="I99" s="170"/>
      <c r="J99" s="315"/>
      <c r="K99" s="170"/>
      <c r="L99" s="284"/>
      <c r="M99" s="169"/>
      <c r="N99" s="284"/>
      <c r="O99" s="393">
        <f t="shared" si="17"/>
        <v>0</v>
      </c>
      <c r="P99" s="394">
        <f t="shared" si="18"/>
        <v>0</v>
      </c>
      <c r="Q99" s="395">
        <v>0</v>
      </c>
      <c r="R99" s="171"/>
      <c r="S99" s="169"/>
      <c r="T99" s="167" t="str">
        <f t="shared" si="16"/>
        <v/>
      </c>
      <c r="U99" s="168">
        <f>IF(E99='予算詳細　全体'!$L$4,F99*'予算詳細　全体'!$N$4,IF(E99='予算詳細　全体'!$L$5,F99*'予算詳細　全体'!$N$5,IF(E99='予算詳細　全体'!$L$6,F99*'予算詳細　全体'!$N$6,F99)))</f>
        <v>0</v>
      </c>
    </row>
    <row r="100" spans="1:21" outlineLevel="1" x14ac:dyDescent="0.2">
      <c r="A100" s="169">
        <v>17</v>
      </c>
      <c r="B100" s="269"/>
      <c r="C100" s="270"/>
      <c r="D100" s="271"/>
      <c r="E100" s="169"/>
      <c r="F100" s="392"/>
      <c r="G100" s="170"/>
      <c r="H100" s="315"/>
      <c r="I100" s="170"/>
      <c r="J100" s="315"/>
      <c r="K100" s="170"/>
      <c r="L100" s="284"/>
      <c r="M100" s="169"/>
      <c r="N100" s="284"/>
      <c r="O100" s="393">
        <f t="shared" si="17"/>
        <v>0</v>
      </c>
      <c r="P100" s="394">
        <f t="shared" si="18"/>
        <v>0</v>
      </c>
      <c r="Q100" s="395">
        <v>0</v>
      </c>
      <c r="R100" s="171"/>
      <c r="S100" s="169"/>
      <c r="T100" s="167" t="str">
        <f t="shared" si="16"/>
        <v/>
      </c>
      <c r="U100" s="168">
        <f>IF(E100='予算詳細　全体'!$L$4,F100*'予算詳細　全体'!$N$4,IF(E100='予算詳細　全体'!$L$5,F100*'予算詳細　全体'!$N$5,IF(E100='予算詳細　全体'!$L$6,F100*'予算詳細　全体'!$N$6,F100)))</f>
        <v>0</v>
      </c>
    </row>
    <row r="101" spans="1:21" outlineLevel="1" x14ac:dyDescent="0.2">
      <c r="A101" s="169">
        <v>18</v>
      </c>
      <c r="B101" s="269"/>
      <c r="C101" s="270"/>
      <c r="D101" s="271"/>
      <c r="E101" s="169"/>
      <c r="F101" s="392"/>
      <c r="G101" s="170"/>
      <c r="H101" s="315"/>
      <c r="I101" s="170"/>
      <c r="J101" s="315"/>
      <c r="K101" s="170"/>
      <c r="L101" s="284"/>
      <c r="M101" s="169"/>
      <c r="N101" s="284"/>
      <c r="O101" s="393">
        <f t="shared" si="17"/>
        <v>0</v>
      </c>
      <c r="P101" s="394">
        <f t="shared" si="18"/>
        <v>0</v>
      </c>
      <c r="Q101" s="395">
        <v>0</v>
      </c>
      <c r="R101" s="171"/>
      <c r="S101" s="169"/>
      <c r="T101" s="167" t="str">
        <f t="shared" si="16"/>
        <v/>
      </c>
      <c r="U101" s="168">
        <f>IF(E101='予算詳細　全体'!$L$4,F101*'予算詳細　全体'!$N$4,IF(E101='予算詳細　全体'!$L$5,F101*'予算詳細　全体'!$N$5,IF(E101='予算詳細　全体'!$L$6,F101*'予算詳細　全体'!$N$6,F101)))</f>
        <v>0</v>
      </c>
    </row>
    <row r="102" spans="1:21" outlineLevel="1" x14ac:dyDescent="0.2">
      <c r="A102" s="169">
        <v>19</v>
      </c>
      <c r="B102" s="269"/>
      <c r="C102" s="270"/>
      <c r="D102" s="271"/>
      <c r="E102" s="169"/>
      <c r="F102" s="392"/>
      <c r="G102" s="170"/>
      <c r="H102" s="315"/>
      <c r="I102" s="170"/>
      <c r="J102" s="315"/>
      <c r="K102" s="170"/>
      <c r="L102" s="284"/>
      <c r="M102" s="169"/>
      <c r="N102" s="284"/>
      <c r="O102" s="393">
        <f t="shared" si="17"/>
        <v>0</v>
      </c>
      <c r="P102" s="394">
        <f t="shared" si="18"/>
        <v>0</v>
      </c>
      <c r="Q102" s="395">
        <v>0</v>
      </c>
      <c r="R102" s="171"/>
      <c r="S102" s="169"/>
      <c r="T102" s="167" t="str">
        <f t="shared" si="16"/>
        <v/>
      </c>
      <c r="U102" s="168">
        <f>IF(E102='予算詳細　全体'!$L$4,F102*'予算詳細　全体'!$N$4,IF(E102='予算詳細　全体'!$L$5,F102*'予算詳細　全体'!$N$5,IF(E102='予算詳細　全体'!$L$6,F102*'予算詳細　全体'!$N$6,F102)))</f>
        <v>0</v>
      </c>
    </row>
    <row r="103" spans="1:21" ht="13.5" outlineLevel="1" thickBot="1" x14ac:dyDescent="0.25">
      <c r="A103" s="431">
        <v>20</v>
      </c>
      <c r="B103" s="269"/>
      <c r="C103" s="270"/>
      <c r="D103" s="271"/>
      <c r="E103" s="169"/>
      <c r="F103" s="392"/>
      <c r="G103" s="170"/>
      <c r="H103" s="315"/>
      <c r="I103" s="170"/>
      <c r="J103" s="315"/>
      <c r="K103" s="459"/>
      <c r="L103" s="284"/>
      <c r="M103" s="169"/>
      <c r="N103" s="284"/>
      <c r="O103" s="393">
        <f t="shared" si="17"/>
        <v>0</v>
      </c>
      <c r="P103" s="394">
        <f t="shared" si="18"/>
        <v>0</v>
      </c>
      <c r="Q103" s="395">
        <v>0</v>
      </c>
      <c r="R103" s="171"/>
      <c r="S103" s="169"/>
      <c r="T103" s="167" t="str">
        <f t="shared" si="16"/>
        <v/>
      </c>
      <c r="U103" s="168">
        <f>IF(E103='予算詳細　全体'!$L$4,F103*'予算詳細　全体'!$N$4,IF(E103='予算詳細　全体'!$L$5,F103*'予算詳細　全体'!$N$5,IF(E103='予算詳細　全体'!$L$6,F103*'予算詳細　全体'!$N$6,F103)))</f>
        <v>0</v>
      </c>
    </row>
    <row r="104" spans="1:21" x14ac:dyDescent="0.2">
      <c r="A104" s="432"/>
      <c r="K104" s="458" t="str">
        <f>'予算詳細　全体'!$L$4</f>
        <v>USD</v>
      </c>
      <c r="L104" s="316"/>
      <c r="M104" s="141"/>
      <c r="N104" s="319"/>
      <c r="O104" s="396">
        <f>SUMIF($E$84:$E$103,$K104,O$84:O$103)</f>
        <v>8000</v>
      </c>
      <c r="P104" s="396">
        <f>SUMIF($E$84:$E$103,$K104,P$84:P$103)</f>
        <v>8000</v>
      </c>
      <c r="Q104" s="397">
        <f>SUMIF($E$84:$E$103,$K104,Q$84:Q$103)</f>
        <v>0</v>
      </c>
    </row>
    <row r="105" spans="1:21" x14ac:dyDescent="0.2">
      <c r="A105" s="223"/>
      <c r="K105" s="143" t="str">
        <f>'予算詳細　全体'!$L$5</f>
        <v>MMK</v>
      </c>
      <c r="L105" s="317"/>
      <c r="M105" s="144"/>
      <c r="N105" s="320"/>
      <c r="O105" s="398">
        <f t="shared" ref="O105:Q106" si="19">SUMIF($E$84:$E$103,$K105,O$84:O$103)</f>
        <v>800</v>
      </c>
      <c r="P105" s="398">
        <f t="shared" si="19"/>
        <v>800</v>
      </c>
      <c r="Q105" s="399">
        <f t="shared" si="19"/>
        <v>0</v>
      </c>
    </row>
    <row r="106" spans="1:21" ht="13.5" thickBot="1" x14ac:dyDescent="0.25">
      <c r="A106" s="223"/>
      <c r="K106" s="252" t="str">
        <f>'予算詳細　全体'!$L$6</f>
        <v>THB</v>
      </c>
      <c r="L106" s="318"/>
      <c r="M106" s="147"/>
      <c r="N106" s="321"/>
      <c r="O106" s="400">
        <f t="shared" si="19"/>
        <v>80</v>
      </c>
      <c r="P106" s="400">
        <f t="shared" si="19"/>
        <v>80</v>
      </c>
      <c r="Q106" s="401">
        <f t="shared" si="19"/>
        <v>0</v>
      </c>
    </row>
    <row r="107" spans="1:21" x14ac:dyDescent="0.2">
      <c r="K107" s="253"/>
      <c r="L107" s="325"/>
      <c r="M107" s="254"/>
      <c r="N107" s="325"/>
      <c r="O107" s="402"/>
      <c r="P107" s="402"/>
      <c r="Q107" s="402"/>
    </row>
    <row r="108" spans="1:21" x14ac:dyDescent="0.2">
      <c r="C108" t="s">
        <v>330</v>
      </c>
    </row>
    <row r="109" spans="1:21" s="10" customFormat="1" ht="13.5" thickBot="1" x14ac:dyDescent="0.25">
      <c r="A109" s="149" t="s">
        <v>286</v>
      </c>
      <c r="B109" s="572" t="s">
        <v>287</v>
      </c>
      <c r="C109" s="573"/>
      <c r="D109" s="574"/>
      <c r="E109" s="149" t="s">
        <v>288</v>
      </c>
      <c r="F109" s="391" t="s">
        <v>289</v>
      </c>
      <c r="G109" s="149" t="s">
        <v>290</v>
      </c>
      <c r="H109" s="149" t="s">
        <v>291</v>
      </c>
      <c r="I109" s="149" t="s">
        <v>290</v>
      </c>
      <c r="J109" s="149" t="s">
        <v>291</v>
      </c>
      <c r="K109" s="149" t="s">
        <v>290</v>
      </c>
      <c r="L109" s="149" t="s">
        <v>291</v>
      </c>
      <c r="M109" s="149" t="s">
        <v>290</v>
      </c>
      <c r="N109" s="149" t="s">
        <v>291</v>
      </c>
      <c r="O109" s="391" t="s">
        <v>296</v>
      </c>
      <c r="P109" s="391" t="s">
        <v>294</v>
      </c>
      <c r="Q109" s="391" t="s">
        <v>295</v>
      </c>
      <c r="R109" s="149" t="s">
        <v>292</v>
      </c>
      <c r="S109" s="149" t="s">
        <v>422</v>
      </c>
      <c r="T109" s="166" t="s">
        <v>421</v>
      </c>
      <c r="U109" s="166" t="s">
        <v>297</v>
      </c>
    </row>
    <row r="110" spans="1:21" ht="13.5" thickTop="1" x14ac:dyDescent="0.2">
      <c r="A110" s="169">
        <v>1</v>
      </c>
      <c r="B110" s="322"/>
      <c r="C110" s="323"/>
      <c r="D110" s="324"/>
      <c r="E110" s="169" t="s">
        <v>29</v>
      </c>
      <c r="F110" s="392">
        <v>1000</v>
      </c>
      <c r="G110" s="170">
        <v>1</v>
      </c>
      <c r="H110" s="315"/>
      <c r="I110" s="170"/>
      <c r="J110" s="315"/>
      <c r="K110" s="170"/>
      <c r="L110" s="284"/>
      <c r="M110" s="169"/>
      <c r="N110" s="284"/>
      <c r="O110" s="393">
        <f>ROUNDDOWN(PRODUCT(F110,G110,I110,K110,M110),2)</f>
        <v>1000</v>
      </c>
      <c r="P110" s="394">
        <f t="shared" ref="P110:P129" si="20">O110-Q110</f>
        <v>1000</v>
      </c>
      <c r="Q110" s="395">
        <v>0</v>
      </c>
      <c r="R110" s="171"/>
      <c r="S110" s="169"/>
      <c r="T110" s="167" t="str">
        <f t="shared" ref="T110:T129" si="21">IF(U110&gt;49999,"3者見積必要","")</f>
        <v>3者見積必要</v>
      </c>
      <c r="U110" s="168">
        <f>IF(E110='予算詳細　全体'!$L$4,F110*'予算詳細　全体'!$N$4,IF(E110='予算詳細　全体'!$L$5,F110*'予算詳細　全体'!$N$5,IF(E110='予算詳細　全体'!$L$6,F110*'予算詳細　全体'!$N$6,F110)))</f>
        <v>110000</v>
      </c>
    </row>
    <row r="111" spans="1:21" x14ac:dyDescent="0.2">
      <c r="A111" s="169">
        <v>2</v>
      </c>
      <c r="B111" s="269"/>
      <c r="C111" s="270"/>
      <c r="D111" s="271"/>
      <c r="E111" s="169" t="s">
        <v>177</v>
      </c>
      <c r="F111" s="392">
        <v>100</v>
      </c>
      <c r="G111" s="170">
        <v>1</v>
      </c>
      <c r="H111" s="315"/>
      <c r="I111" s="170"/>
      <c r="J111" s="315"/>
      <c r="K111" s="170"/>
      <c r="L111" s="284"/>
      <c r="M111" s="169"/>
      <c r="N111" s="284"/>
      <c r="O111" s="393">
        <f t="shared" ref="O111:O128" si="22">ROUNDDOWN(PRODUCT(F111,G111,I111,K111,M111),2)</f>
        <v>100</v>
      </c>
      <c r="P111" s="394">
        <f t="shared" si="20"/>
        <v>100</v>
      </c>
      <c r="Q111" s="395">
        <v>0</v>
      </c>
      <c r="R111" s="171"/>
      <c r="S111" s="169"/>
      <c r="T111" s="167" t="str">
        <f t="shared" si="21"/>
        <v/>
      </c>
      <c r="U111" s="168">
        <f>IF(E111='予算詳細　全体'!$L$4,F111*'予算詳細　全体'!$N$4,IF(E111='予算詳細　全体'!$L$5,F111*'予算詳細　全体'!$N$5,IF(E111='予算詳細　全体'!$L$6,F111*'予算詳細　全体'!$N$6,F111)))</f>
        <v>8</v>
      </c>
    </row>
    <row r="112" spans="1:21" x14ac:dyDescent="0.2">
      <c r="A112" s="169">
        <v>3</v>
      </c>
      <c r="B112" s="269"/>
      <c r="C112" s="270"/>
      <c r="D112" s="271"/>
      <c r="E112" s="169" t="s">
        <v>247</v>
      </c>
      <c r="F112" s="392">
        <v>10</v>
      </c>
      <c r="G112" s="170">
        <v>1</v>
      </c>
      <c r="H112" s="315"/>
      <c r="I112" s="170"/>
      <c r="J112" s="315"/>
      <c r="K112" s="170"/>
      <c r="L112" s="284"/>
      <c r="M112" s="169"/>
      <c r="N112" s="284"/>
      <c r="O112" s="393">
        <f t="shared" si="22"/>
        <v>10</v>
      </c>
      <c r="P112" s="394">
        <f t="shared" si="20"/>
        <v>10</v>
      </c>
      <c r="Q112" s="395">
        <v>0</v>
      </c>
      <c r="R112" s="171"/>
      <c r="S112" s="169"/>
      <c r="T112" s="167" t="str">
        <f t="shared" si="21"/>
        <v/>
      </c>
      <c r="U112" s="168">
        <f>IF(E112='予算詳細　全体'!$L$4,F112*'予算詳細　全体'!$N$4,IF(E112='予算詳細　全体'!$L$5,F112*'予算詳細　全体'!$N$5,IF(E112='予算詳細　全体'!$L$6,F112*'予算詳細　全体'!$N$6,F112)))</f>
        <v>30</v>
      </c>
    </row>
    <row r="113" spans="1:21" outlineLevel="1" x14ac:dyDescent="0.2">
      <c r="A113" s="169">
        <v>4</v>
      </c>
      <c r="B113" s="269"/>
      <c r="C113" s="270"/>
      <c r="D113" s="271"/>
      <c r="E113" s="169"/>
      <c r="F113" s="392"/>
      <c r="G113" s="170"/>
      <c r="H113" s="315"/>
      <c r="I113" s="170"/>
      <c r="J113" s="315"/>
      <c r="K113" s="170"/>
      <c r="L113" s="284"/>
      <c r="M113" s="169"/>
      <c r="N113" s="284"/>
      <c r="O113" s="393">
        <f t="shared" si="22"/>
        <v>0</v>
      </c>
      <c r="P113" s="394">
        <f t="shared" si="20"/>
        <v>0</v>
      </c>
      <c r="Q113" s="430">
        <v>0</v>
      </c>
      <c r="R113" s="171"/>
      <c r="S113" s="169"/>
      <c r="T113" s="167" t="str">
        <f t="shared" si="21"/>
        <v/>
      </c>
      <c r="U113" s="168">
        <f>IF(E113='予算詳細　全体'!$L$4,F113*'予算詳細　全体'!$N$4,IF(E113='予算詳細　全体'!$L$5,F113*'予算詳細　全体'!$N$5,IF(E113='予算詳細　全体'!$L$6,F113*'予算詳細　全体'!$N$6,F113)))</f>
        <v>0</v>
      </c>
    </row>
    <row r="114" spans="1:21" outlineLevel="1" x14ac:dyDescent="0.2">
      <c r="A114" s="169">
        <v>5</v>
      </c>
      <c r="B114" s="269"/>
      <c r="C114" s="270"/>
      <c r="D114" s="271"/>
      <c r="E114" s="169"/>
      <c r="F114" s="392"/>
      <c r="G114" s="170"/>
      <c r="H114" s="315"/>
      <c r="I114" s="170"/>
      <c r="J114" s="315"/>
      <c r="K114" s="170"/>
      <c r="L114" s="284"/>
      <c r="M114" s="169"/>
      <c r="N114" s="284"/>
      <c r="O114" s="393">
        <f>ROUNDDOWN(PRODUCT(F114,G114,I114,K114,M114),2)</f>
        <v>0</v>
      </c>
      <c r="P114" s="394">
        <f t="shared" si="20"/>
        <v>0</v>
      </c>
      <c r="Q114" s="430">
        <v>0</v>
      </c>
      <c r="R114" s="171"/>
      <c r="S114" s="169"/>
      <c r="T114" s="167" t="str">
        <f t="shared" si="21"/>
        <v/>
      </c>
      <c r="U114" s="168">
        <f>IF(E114='予算詳細　全体'!$L$4,F114*'予算詳細　全体'!$N$4,IF(E114='予算詳細　全体'!$L$5,F114*'予算詳細　全体'!$N$5,IF(E114='予算詳細　全体'!$L$6,F114*'予算詳細　全体'!$N$6,F114)))</f>
        <v>0</v>
      </c>
    </row>
    <row r="115" spans="1:21" outlineLevel="1" x14ac:dyDescent="0.2">
      <c r="A115" s="169">
        <v>6</v>
      </c>
      <c r="B115" s="269"/>
      <c r="C115" s="270"/>
      <c r="D115" s="271"/>
      <c r="E115" s="169"/>
      <c r="F115" s="392"/>
      <c r="G115" s="170"/>
      <c r="H115" s="315"/>
      <c r="I115" s="170"/>
      <c r="J115" s="315"/>
      <c r="K115" s="170"/>
      <c r="L115" s="284"/>
      <c r="M115" s="169"/>
      <c r="N115" s="284"/>
      <c r="O115" s="393">
        <f>ROUNDDOWN(PRODUCT(F115,G115,I115,K115,M115),2)</f>
        <v>0</v>
      </c>
      <c r="P115" s="394">
        <f t="shared" si="20"/>
        <v>0</v>
      </c>
      <c r="Q115" s="430">
        <v>0</v>
      </c>
      <c r="R115" s="171"/>
      <c r="S115" s="169"/>
      <c r="T115" s="167" t="str">
        <f t="shared" si="21"/>
        <v/>
      </c>
      <c r="U115" s="168">
        <f>IF(E115='予算詳細　全体'!$L$4,F115*'予算詳細　全体'!$N$4,IF(E115='予算詳細　全体'!$L$5,F115*'予算詳細　全体'!$N$5,IF(E115='予算詳細　全体'!$L$6,F115*'予算詳細　全体'!$N$6,F115)))</f>
        <v>0</v>
      </c>
    </row>
    <row r="116" spans="1:21" outlineLevel="1" x14ac:dyDescent="0.2">
      <c r="A116" s="169">
        <v>7</v>
      </c>
      <c r="B116" s="269"/>
      <c r="C116" s="270"/>
      <c r="D116" s="271"/>
      <c r="E116" s="169"/>
      <c r="F116" s="392"/>
      <c r="G116" s="170"/>
      <c r="H116" s="315"/>
      <c r="I116" s="170"/>
      <c r="J116" s="315"/>
      <c r="K116" s="170"/>
      <c r="L116" s="284"/>
      <c r="M116" s="169"/>
      <c r="N116" s="284"/>
      <c r="O116" s="393">
        <f>ROUNDDOWN(PRODUCT(F116,G116,I116,K116,M116),2)</f>
        <v>0</v>
      </c>
      <c r="P116" s="394">
        <f t="shared" si="20"/>
        <v>0</v>
      </c>
      <c r="Q116" s="430">
        <v>0</v>
      </c>
      <c r="R116" s="171"/>
      <c r="S116" s="169"/>
      <c r="T116" s="167" t="str">
        <f t="shared" si="21"/>
        <v/>
      </c>
      <c r="U116" s="168">
        <f>IF(E116='予算詳細　全体'!$L$4,F116*'予算詳細　全体'!$N$4,IF(E116='予算詳細　全体'!$L$5,F116*'予算詳細　全体'!$N$5,IF(E116='予算詳細　全体'!$L$6,F116*'予算詳細　全体'!$N$6,F116)))</f>
        <v>0</v>
      </c>
    </row>
    <row r="117" spans="1:21" outlineLevel="1" x14ac:dyDescent="0.2">
      <c r="A117" s="169">
        <v>8</v>
      </c>
      <c r="B117" s="269"/>
      <c r="C117" s="270"/>
      <c r="D117" s="271"/>
      <c r="E117" s="169"/>
      <c r="F117" s="392"/>
      <c r="G117" s="170"/>
      <c r="H117" s="315"/>
      <c r="I117" s="170"/>
      <c r="J117" s="315"/>
      <c r="K117" s="170"/>
      <c r="L117" s="284"/>
      <c r="M117" s="169"/>
      <c r="N117" s="284"/>
      <c r="O117" s="393">
        <f>ROUNDDOWN(PRODUCT(F117,G117,I117,K117,M117),2)</f>
        <v>0</v>
      </c>
      <c r="P117" s="394">
        <f t="shared" si="20"/>
        <v>0</v>
      </c>
      <c r="Q117" s="430">
        <v>0</v>
      </c>
      <c r="R117" s="171"/>
      <c r="S117" s="169"/>
      <c r="T117" s="167" t="str">
        <f t="shared" si="21"/>
        <v/>
      </c>
      <c r="U117" s="168">
        <f>IF(E117='予算詳細　全体'!$L$4,F117*'予算詳細　全体'!$N$4,IF(E117='予算詳細　全体'!$L$5,F117*'予算詳細　全体'!$N$5,IF(E117='予算詳細　全体'!$L$6,F117*'予算詳細　全体'!$N$6,F117)))</f>
        <v>0</v>
      </c>
    </row>
    <row r="118" spans="1:21" outlineLevel="1" x14ac:dyDescent="0.2">
      <c r="A118" s="169">
        <v>9</v>
      </c>
      <c r="B118" s="269"/>
      <c r="C118" s="270"/>
      <c r="D118" s="271"/>
      <c r="E118" s="169"/>
      <c r="F118" s="392"/>
      <c r="G118" s="170"/>
      <c r="H118" s="315"/>
      <c r="I118" s="170"/>
      <c r="J118" s="315"/>
      <c r="K118" s="170"/>
      <c r="L118" s="284"/>
      <c r="M118" s="169"/>
      <c r="N118" s="284"/>
      <c r="O118" s="393">
        <f t="shared" si="22"/>
        <v>0</v>
      </c>
      <c r="P118" s="394">
        <f t="shared" si="20"/>
        <v>0</v>
      </c>
      <c r="Q118" s="430">
        <v>0</v>
      </c>
      <c r="R118" s="171"/>
      <c r="S118" s="169"/>
      <c r="T118" s="167" t="str">
        <f t="shared" si="21"/>
        <v/>
      </c>
      <c r="U118" s="168">
        <f>IF(E118='予算詳細　全体'!$L$4,F118*'予算詳細　全体'!$N$4,IF(E118='予算詳細　全体'!$L$5,F118*'予算詳細　全体'!$N$5,IF(E118='予算詳細　全体'!$L$6,F118*'予算詳細　全体'!$N$6,F118)))</f>
        <v>0</v>
      </c>
    </row>
    <row r="119" spans="1:21" outlineLevel="1" x14ac:dyDescent="0.2">
      <c r="A119" s="169">
        <v>10</v>
      </c>
      <c r="B119" s="269"/>
      <c r="C119" s="270"/>
      <c r="D119" s="271"/>
      <c r="E119" s="169"/>
      <c r="F119" s="392"/>
      <c r="G119" s="170"/>
      <c r="H119" s="315"/>
      <c r="I119" s="170"/>
      <c r="J119" s="315"/>
      <c r="K119" s="170"/>
      <c r="L119" s="284"/>
      <c r="M119" s="169"/>
      <c r="N119" s="284"/>
      <c r="O119" s="393">
        <f t="shared" si="22"/>
        <v>0</v>
      </c>
      <c r="P119" s="394">
        <f t="shared" si="20"/>
        <v>0</v>
      </c>
      <c r="Q119" s="430">
        <v>0</v>
      </c>
      <c r="R119" s="171"/>
      <c r="S119" s="169"/>
      <c r="T119" s="167" t="str">
        <f t="shared" si="21"/>
        <v/>
      </c>
      <c r="U119" s="168">
        <f>IF(E119='予算詳細　全体'!$L$4,F119*'予算詳細　全体'!$N$4,IF(E119='予算詳細　全体'!$L$5,F119*'予算詳細　全体'!$N$5,IF(E119='予算詳細　全体'!$L$6,F119*'予算詳細　全体'!$N$6,F119)))</f>
        <v>0</v>
      </c>
    </row>
    <row r="120" spans="1:21" outlineLevel="1" x14ac:dyDescent="0.2">
      <c r="A120" s="169">
        <v>11</v>
      </c>
      <c r="B120" s="269"/>
      <c r="C120" s="270"/>
      <c r="D120" s="271"/>
      <c r="E120" s="169"/>
      <c r="F120" s="392"/>
      <c r="G120" s="170"/>
      <c r="H120" s="315"/>
      <c r="I120" s="170"/>
      <c r="J120" s="315"/>
      <c r="K120" s="170"/>
      <c r="L120" s="284"/>
      <c r="M120" s="169"/>
      <c r="N120" s="284"/>
      <c r="O120" s="393">
        <f>ROUNDDOWN(PRODUCT(F120,G120,I120,K120,M120),2)</f>
        <v>0</v>
      </c>
      <c r="P120" s="394">
        <f t="shared" si="20"/>
        <v>0</v>
      </c>
      <c r="Q120" s="430">
        <v>0</v>
      </c>
      <c r="R120" s="171"/>
      <c r="S120" s="169"/>
      <c r="T120" s="167" t="str">
        <f t="shared" si="21"/>
        <v/>
      </c>
      <c r="U120" s="168">
        <f>IF(E120='予算詳細　全体'!$L$4,F120*'予算詳細　全体'!$N$4,IF(E120='予算詳細　全体'!$L$5,F120*'予算詳細　全体'!$N$5,IF(E120='予算詳細　全体'!$L$6,F120*'予算詳細　全体'!$N$6,F120)))</f>
        <v>0</v>
      </c>
    </row>
    <row r="121" spans="1:21" outlineLevel="1" x14ac:dyDescent="0.2">
      <c r="A121" s="169">
        <v>12</v>
      </c>
      <c r="B121" s="269"/>
      <c r="C121" s="270"/>
      <c r="D121" s="271"/>
      <c r="E121" s="169"/>
      <c r="F121" s="392"/>
      <c r="G121" s="170"/>
      <c r="H121" s="315"/>
      <c r="I121" s="170"/>
      <c r="J121" s="315"/>
      <c r="K121" s="170"/>
      <c r="L121" s="284"/>
      <c r="M121" s="169"/>
      <c r="N121" s="284"/>
      <c r="O121" s="393">
        <f>ROUNDDOWN(PRODUCT(F121,G121,I121,K121,M121),2)</f>
        <v>0</v>
      </c>
      <c r="P121" s="394">
        <f t="shared" si="20"/>
        <v>0</v>
      </c>
      <c r="Q121" s="430">
        <v>0</v>
      </c>
      <c r="R121" s="171"/>
      <c r="S121" s="169"/>
      <c r="T121" s="167" t="str">
        <f t="shared" si="21"/>
        <v/>
      </c>
      <c r="U121" s="168">
        <f>IF(E121='予算詳細　全体'!$L$4,F121*'予算詳細　全体'!$N$4,IF(E121='予算詳細　全体'!$L$5,F121*'予算詳細　全体'!$N$5,IF(E121='予算詳細　全体'!$L$6,F121*'予算詳細　全体'!$N$6,F121)))</f>
        <v>0</v>
      </c>
    </row>
    <row r="122" spans="1:21" outlineLevel="1" x14ac:dyDescent="0.2">
      <c r="A122" s="169">
        <v>13</v>
      </c>
      <c r="B122" s="269"/>
      <c r="C122" s="270"/>
      <c r="D122" s="271"/>
      <c r="E122" s="169"/>
      <c r="F122" s="392"/>
      <c r="G122" s="170"/>
      <c r="H122" s="315"/>
      <c r="I122" s="170"/>
      <c r="J122" s="315"/>
      <c r="K122" s="170"/>
      <c r="L122" s="284"/>
      <c r="M122" s="169"/>
      <c r="N122" s="284"/>
      <c r="O122" s="393">
        <f t="shared" si="22"/>
        <v>0</v>
      </c>
      <c r="P122" s="394">
        <f t="shared" si="20"/>
        <v>0</v>
      </c>
      <c r="Q122" s="430">
        <v>0</v>
      </c>
      <c r="R122" s="171"/>
      <c r="S122" s="169"/>
      <c r="T122" s="167" t="str">
        <f t="shared" si="21"/>
        <v/>
      </c>
      <c r="U122" s="168">
        <f>IF(E122='予算詳細　全体'!$L$4,F122*'予算詳細　全体'!$N$4,IF(E122='予算詳細　全体'!$L$5,F122*'予算詳細　全体'!$N$5,IF(E122='予算詳細　全体'!$L$6,F122*'予算詳細　全体'!$N$6,F122)))</f>
        <v>0</v>
      </c>
    </row>
    <row r="123" spans="1:21" outlineLevel="1" x14ac:dyDescent="0.2">
      <c r="A123" s="169">
        <v>14</v>
      </c>
      <c r="B123" s="269"/>
      <c r="C123" s="270"/>
      <c r="D123" s="271"/>
      <c r="E123" s="169"/>
      <c r="F123" s="392"/>
      <c r="G123" s="170"/>
      <c r="H123" s="315"/>
      <c r="I123" s="170"/>
      <c r="J123" s="315"/>
      <c r="K123" s="170"/>
      <c r="L123" s="284"/>
      <c r="M123" s="169"/>
      <c r="N123" s="284"/>
      <c r="O123" s="393">
        <f t="shared" si="22"/>
        <v>0</v>
      </c>
      <c r="P123" s="394">
        <f t="shared" si="20"/>
        <v>0</v>
      </c>
      <c r="Q123" s="430">
        <v>0</v>
      </c>
      <c r="R123" s="171"/>
      <c r="S123" s="169"/>
      <c r="T123" s="167" t="str">
        <f t="shared" si="21"/>
        <v/>
      </c>
      <c r="U123" s="168">
        <f>IF(E123='予算詳細　全体'!$L$4,F123*'予算詳細　全体'!$N$4,IF(E123='予算詳細　全体'!$L$5,F123*'予算詳細　全体'!$N$5,IF(E123='予算詳細　全体'!$L$6,F123*'予算詳細　全体'!$N$6,F123)))</f>
        <v>0</v>
      </c>
    </row>
    <row r="124" spans="1:21" outlineLevel="1" x14ac:dyDescent="0.2">
      <c r="A124" s="169">
        <v>15</v>
      </c>
      <c r="B124" s="269"/>
      <c r="C124" s="270"/>
      <c r="D124" s="271"/>
      <c r="E124" s="169"/>
      <c r="F124" s="392"/>
      <c r="G124" s="170"/>
      <c r="H124" s="315"/>
      <c r="I124" s="170"/>
      <c r="J124" s="315"/>
      <c r="K124" s="170"/>
      <c r="L124" s="284"/>
      <c r="M124" s="169"/>
      <c r="N124" s="284"/>
      <c r="O124" s="393">
        <f>ROUNDDOWN(PRODUCT(F124,G124,I124,K124,M124),2)</f>
        <v>0</v>
      </c>
      <c r="P124" s="394">
        <f t="shared" si="20"/>
        <v>0</v>
      </c>
      <c r="Q124" s="430">
        <v>0</v>
      </c>
      <c r="R124" s="171"/>
      <c r="S124" s="169"/>
      <c r="T124" s="167" t="str">
        <f t="shared" si="21"/>
        <v/>
      </c>
      <c r="U124" s="168">
        <f>IF(E124='予算詳細　全体'!$L$4,F124*'予算詳細　全体'!$N$4,IF(E124='予算詳細　全体'!$L$5,F124*'予算詳細　全体'!$N$5,IF(E124='予算詳細　全体'!$L$6,F124*'予算詳細　全体'!$N$6,F124)))</f>
        <v>0</v>
      </c>
    </row>
    <row r="125" spans="1:21" outlineLevel="1" x14ac:dyDescent="0.2">
      <c r="A125" s="169">
        <v>16</v>
      </c>
      <c r="B125" s="269"/>
      <c r="C125" s="270"/>
      <c r="D125" s="271"/>
      <c r="E125" s="169"/>
      <c r="F125" s="392"/>
      <c r="G125" s="170"/>
      <c r="H125" s="315"/>
      <c r="I125" s="170"/>
      <c r="J125" s="315"/>
      <c r="K125" s="170"/>
      <c r="L125" s="284"/>
      <c r="M125" s="169"/>
      <c r="N125" s="284"/>
      <c r="O125" s="393">
        <f>ROUNDDOWN(PRODUCT(F125,G125,I125,K125,M125),2)</f>
        <v>0</v>
      </c>
      <c r="P125" s="394">
        <f t="shared" si="20"/>
        <v>0</v>
      </c>
      <c r="Q125" s="430">
        <v>0</v>
      </c>
      <c r="R125" s="171"/>
      <c r="S125" s="169"/>
      <c r="T125" s="167" t="str">
        <f t="shared" si="21"/>
        <v/>
      </c>
      <c r="U125" s="168">
        <f>IF(E125='予算詳細　全体'!$L$4,F125*'予算詳細　全体'!$N$4,IF(E125='予算詳細　全体'!$L$5,F125*'予算詳細　全体'!$N$5,IF(E125='予算詳細　全体'!$L$6,F125*'予算詳細　全体'!$N$6,F125)))</f>
        <v>0</v>
      </c>
    </row>
    <row r="126" spans="1:21" outlineLevel="1" x14ac:dyDescent="0.2">
      <c r="A126" s="169">
        <v>17</v>
      </c>
      <c r="B126" s="269"/>
      <c r="C126" s="270"/>
      <c r="D126" s="271"/>
      <c r="E126" s="169"/>
      <c r="F126" s="392"/>
      <c r="G126" s="170"/>
      <c r="H126" s="315"/>
      <c r="I126" s="170"/>
      <c r="J126" s="315"/>
      <c r="K126" s="170"/>
      <c r="L126" s="284"/>
      <c r="M126" s="169"/>
      <c r="N126" s="284"/>
      <c r="O126" s="393">
        <f>ROUNDDOWN(PRODUCT(F126,G126,I126,K126,M126),2)</f>
        <v>0</v>
      </c>
      <c r="P126" s="394">
        <f t="shared" si="20"/>
        <v>0</v>
      </c>
      <c r="Q126" s="430">
        <v>0</v>
      </c>
      <c r="R126" s="171"/>
      <c r="S126" s="169"/>
      <c r="T126" s="167" t="str">
        <f t="shared" si="21"/>
        <v/>
      </c>
      <c r="U126" s="168">
        <f>IF(E126='予算詳細　全体'!$L$4,F126*'予算詳細　全体'!$N$4,IF(E126='予算詳細　全体'!$L$5,F126*'予算詳細　全体'!$N$5,IF(E126='予算詳細　全体'!$L$6,F126*'予算詳細　全体'!$N$6,F126)))</f>
        <v>0</v>
      </c>
    </row>
    <row r="127" spans="1:21" outlineLevel="1" x14ac:dyDescent="0.2">
      <c r="A127" s="169">
        <v>18</v>
      </c>
      <c r="B127" s="269"/>
      <c r="C127" s="270"/>
      <c r="D127" s="271"/>
      <c r="E127" s="169"/>
      <c r="F127" s="392"/>
      <c r="G127" s="170"/>
      <c r="H127" s="315"/>
      <c r="I127" s="170"/>
      <c r="J127" s="315"/>
      <c r="K127" s="170"/>
      <c r="L127" s="284"/>
      <c r="M127" s="169"/>
      <c r="N127" s="284"/>
      <c r="O127" s="393">
        <f>ROUNDDOWN(PRODUCT(F127,G127,I127,K127,M127),2)</f>
        <v>0</v>
      </c>
      <c r="P127" s="394">
        <f t="shared" si="20"/>
        <v>0</v>
      </c>
      <c r="Q127" s="430">
        <v>0</v>
      </c>
      <c r="R127" s="171"/>
      <c r="S127" s="169"/>
      <c r="T127" s="167" t="str">
        <f t="shared" si="21"/>
        <v/>
      </c>
      <c r="U127" s="168">
        <f>IF(E127='予算詳細　全体'!$L$4,F127*'予算詳細　全体'!$N$4,IF(E127='予算詳細　全体'!$L$5,F127*'予算詳細　全体'!$N$5,IF(E127='予算詳細　全体'!$L$6,F127*'予算詳細　全体'!$N$6,F127)))</f>
        <v>0</v>
      </c>
    </row>
    <row r="128" spans="1:21" outlineLevel="1" x14ac:dyDescent="0.2">
      <c r="A128" s="169">
        <v>19</v>
      </c>
      <c r="B128" s="269"/>
      <c r="C128" s="270"/>
      <c r="D128" s="271"/>
      <c r="E128" s="169"/>
      <c r="F128" s="392"/>
      <c r="G128" s="170"/>
      <c r="H128" s="315"/>
      <c r="I128" s="170"/>
      <c r="J128" s="315"/>
      <c r="K128" s="170"/>
      <c r="L128" s="284"/>
      <c r="M128" s="169"/>
      <c r="N128" s="284"/>
      <c r="O128" s="393">
        <f t="shared" si="22"/>
        <v>0</v>
      </c>
      <c r="P128" s="394">
        <f t="shared" si="20"/>
        <v>0</v>
      </c>
      <c r="Q128" s="430">
        <v>0</v>
      </c>
      <c r="R128" s="171"/>
      <c r="S128" s="169"/>
      <c r="T128" s="167" t="str">
        <f t="shared" si="21"/>
        <v/>
      </c>
      <c r="U128" s="168">
        <f>IF(E128='予算詳細　全体'!$L$4,F128*'予算詳細　全体'!$N$4,IF(E128='予算詳細　全体'!$L$5,F128*'予算詳細　全体'!$N$5,IF(E128='予算詳細　全体'!$L$6,F128*'予算詳細　全体'!$N$6,F128)))</f>
        <v>0</v>
      </c>
    </row>
    <row r="129" spans="1:21" ht="13.5" outlineLevel="1" thickBot="1" x14ac:dyDescent="0.25">
      <c r="A129" s="431">
        <v>20</v>
      </c>
      <c r="B129" s="269"/>
      <c r="C129" s="270"/>
      <c r="D129" s="271"/>
      <c r="E129" s="169"/>
      <c r="F129" s="392"/>
      <c r="G129" s="170"/>
      <c r="H129" s="315"/>
      <c r="I129" s="170"/>
      <c r="J129" s="315"/>
      <c r="K129" s="170"/>
      <c r="L129" s="284"/>
      <c r="M129" s="169"/>
      <c r="N129" s="284"/>
      <c r="O129" s="393">
        <f>ROUNDDOWN(PRODUCT(F129,G129,I129,K129,M129),2)</f>
        <v>0</v>
      </c>
      <c r="P129" s="394">
        <f t="shared" si="20"/>
        <v>0</v>
      </c>
      <c r="Q129" s="430">
        <v>0</v>
      </c>
      <c r="R129" s="171"/>
      <c r="S129" s="169"/>
      <c r="T129" s="167" t="str">
        <f t="shared" si="21"/>
        <v/>
      </c>
      <c r="U129" s="168">
        <f>IF(E129='予算詳細　全体'!$L$4,F129*'予算詳細　全体'!$N$4,IF(E129='予算詳細　全体'!$L$5,F129*'予算詳細　全体'!$N$5,IF(E129='予算詳細　全体'!$L$6,F129*'予算詳細　全体'!$N$6,F129)))</f>
        <v>0</v>
      </c>
    </row>
    <row r="130" spans="1:21" x14ac:dyDescent="0.2">
      <c r="A130" s="432"/>
      <c r="K130" s="140" t="str">
        <f>'予算詳細　全体'!$L$4</f>
        <v>USD</v>
      </c>
      <c r="L130" s="316"/>
      <c r="M130" s="141"/>
      <c r="N130" s="319"/>
      <c r="O130" s="396">
        <f>SUMIF($E$110:$E$129,$K130,O$110:O$129)</f>
        <v>1000</v>
      </c>
      <c r="P130" s="396">
        <f>SUMIF($E$110:$E$129,$K130,P$110:P$129)</f>
        <v>1000</v>
      </c>
      <c r="Q130" s="397">
        <f>SUMIF($E$110:$E$129,$K130,Q$110:Q$129)</f>
        <v>0</v>
      </c>
    </row>
    <row r="131" spans="1:21" x14ac:dyDescent="0.2">
      <c r="A131" s="223"/>
      <c r="K131" s="143" t="str">
        <f>'予算詳細　全体'!$L$5</f>
        <v>MMK</v>
      </c>
      <c r="L131" s="317"/>
      <c r="M131" s="144"/>
      <c r="N131" s="320"/>
      <c r="O131" s="398">
        <f t="shared" ref="O131:Q132" si="23">SUMIF($E$110:$E$129,$K131,O$110:O$129)</f>
        <v>100</v>
      </c>
      <c r="P131" s="398">
        <f t="shared" si="23"/>
        <v>100</v>
      </c>
      <c r="Q131" s="399">
        <f t="shared" si="23"/>
        <v>0</v>
      </c>
    </row>
    <row r="132" spans="1:21" ht="13.5" thickBot="1" x14ac:dyDescent="0.25">
      <c r="A132" s="223"/>
      <c r="K132" s="252" t="str">
        <f>'予算詳細　全体'!$L$6</f>
        <v>THB</v>
      </c>
      <c r="L132" s="318"/>
      <c r="M132" s="147"/>
      <c r="N132" s="321"/>
      <c r="O132" s="400">
        <f t="shared" si="23"/>
        <v>10</v>
      </c>
      <c r="P132" s="400">
        <f t="shared" si="23"/>
        <v>10</v>
      </c>
      <c r="Q132" s="401">
        <f t="shared" si="23"/>
        <v>0</v>
      </c>
    </row>
    <row r="134" spans="1:21" x14ac:dyDescent="0.2">
      <c r="C134" t="s">
        <v>331</v>
      </c>
    </row>
    <row r="135" spans="1:21" x14ac:dyDescent="0.2">
      <c r="D135" t="s">
        <v>332</v>
      </c>
    </row>
    <row r="136" spans="1:21" s="10" customFormat="1" ht="13.5" thickBot="1" x14ac:dyDescent="0.25">
      <c r="A136" s="149" t="s">
        <v>286</v>
      </c>
      <c r="B136" s="572" t="s">
        <v>287</v>
      </c>
      <c r="C136" s="573"/>
      <c r="D136" s="574"/>
      <c r="E136" s="149" t="s">
        <v>288</v>
      </c>
      <c r="F136" s="391" t="s">
        <v>289</v>
      </c>
      <c r="G136" s="149" t="s">
        <v>290</v>
      </c>
      <c r="H136" s="149" t="s">
        <v>291</v>
      </c>
      <c r="I136" s="149" t="s">
        <v>290</v>
      </c>
      <c r="J136" s="149" t="s">
        <v>291</v>
      </c>
      <c r="K136" s="149" t="s">
        <v>290</v>
      </c>
      <c r="L136" s="149" t="s">
        <v>291</v>
      </c>
      <c r="M136" s="149" t="s">
        <v>290</v>
      </c>
      <c r="N136" s="149" t="s">
        <v>291</v>
      </c>
      <c r="O136" s="391" t="s">
        <v>296</v>
      </c>
      <c r="P136" s="391" t="s">
        <v>294</v>
      </c>
      <c r="Q136" s="391" t="s">
        <v>295</v>
      </c>
      <c r="R136" s="149" t="s">
        <v>292</v>
      </c>
      <c r="S136" s="149" t="s">
        <v>422</v>
      </c>
      <c r="T136" s="166" t="s">
        <v>421</v>
      </c>
      <c r="U136" s="166" t="s">
        <v>297</v>
      </c>
    </row>
    <row r="137" spans="1:21" ht="13.5" thickTop="1" x14ac:dyDescent="0.2">
      <c r="A137" s="169">
        <v>1</v>
      </c>
      <c r="B137" s="322"/>
      <c r="C137" s="323"/>
      <c r="D137" s="324"/>
      <c r="E137" s="169" t="s">
        <v>29</v>
      </c>
      <c r="F137" s="392">
        <v>1000</v>
      </c>
      <c r="G137" s="170">
        <v>1</v>
      </c>
      <c r="H137" s="315"/>
      <c r="I137" s="170"/>
      <c r="J137" s="315"/>
      <c r="K137" s="170"/>
      <c r="L137" s="284"/>
      <c r="M137" s="169"/>
      <c r="N137" s="284"/>
      <c r="O137" s="393">
        <f>ROUNDDOWN(PRODUCT(F137,G137,I137,K137,M137),2)</f>
        <v>1000</v>
      </c>
      <c r="P137" s="394">
        <f t="shared" ref="P137:P145" si="24">O137-Q137</f>
        <v>1000</v>
      </c>
      <c r="Q137" s="395">
        <v>0</v>
      </c>
      <c r="R137" s="171"/>
      <c r="S137" s="169"/>
      <c r="T137" s="167" t="str">
        <f t="shared" ref="T137:T145" si="25">IF(U137&gt;49999,"3者見積必要","")</f>
        <v>3者見積必要</v>
      </c>
      <c r="U137" s="168">
        <f>IF(E137='予算詳細　全体'!$L$4,F137*'予算詳細　全体'!$N$4,IF(E137='予算詳細　全体'!$L$5,F137*'予算詳細　全体'!$N$5,IF(E137='予算詳細　全体'!$L$6,F137*'予算詳細　全体'!$N$6,F137)))</f>
        <v>110000</v>
      </c>
    </row>
    <row r="138" spans="1:21" x14ac:dyDescent="0.2">
      <c r="A138" s="169">
        <v>2</v>
      </c>
      <c r="B138" s="269"/>
      <c r="C138" s="270"/>
      <c r="D138" s="271"/>
      <c r="E138" s="169" t="s">
        <v>177</v>
      </c>
      <c r="F138" s="392">
        <v>100</v>
      </c>
      <c r="G138" s="170">
        <v>1</v>
      </c>
      <c r="H138" s="315"/>
      <c r="I138" s="170"/>
      <c r="J138" s="315"/>
      <c r="K138" s="170"/>
      <c r="L138" s="284"/>
      <c r="M138" s="169"/>
      <c r="N138" s="284"/>
      <c r="O138" s="393">
        <f t="shared" ref="O138:O145" si="26">ROUNDDOWN(PRODUCT(F138,G138,I138,K138,M138),2)</f>
        <v>100</v>
      </c>
      <c r="P138" s="394">
        <f t="shared" si="24"/>
        <v>100</v>
      </c>
      <c r="Q138" s="395">
        <v>0</v>
      </c>
      <c r="R138" s="171"/>
      <c r="S138" s="169"/>
      <c r="T138" s="167" t="str">
        <f t="shared" si="25"/>
        <v/>
      </c>
      <c r="U138" s="168">
        <f>IF(E138='予算詳細　全体'!$L$4,F138*'予算詳細　全体'!$N$4,IF(E138='予算詳細　全体'!$L$5,F138*'予算詳細　全体'!$N$5,IF(E138='予算詳細　全体'!$L$6,F138*'予算詳細　全体'!$N$6,F138)))</f>
        <v>8</v>
      </c>
    </row>
    <row r="139" spans="1:21" x14ac:dyDescent="0.2">
      <c r="A139" s="169">
        <v>3</v>
      </c>
      <c r="B139" s="269"/>
      <c r="C139" s="270"/>
      <c r="D139" s="271"/>
      <c r="E139" s="169" t="s">
        <v>247</v>
      </c>
      <c r="F139" s="392">
        <v>10</v>
      </c>
      <c r="G139" s="170">
        <v>1</v>
      </c>
      <c r="H139" s="315"/>
      <c r="I139" s="170"/>
      <c r="J139" s="315"/>
      <c r="K139" s="170"/>
      <c r="L139" s="284"/>
      <c r="M139" s="169"/>
      <c r="N139" s="284"/>
      <c r="O139" s="393">
        <f t="shared" si="26"/>
        <v>10</v>
      </c>
      <c r="P139" s="394">
        <f t="shared" si="24"/>
        <v>10</v>
      </c>
      <c r="Q139" s="395">
        <v>0</v>
      </c>
      <c r="R139" s="171"/>
      <c r="S139" s="169"/>
      <c r="T139" s="167" t="str">
        <f t="shared" si="25"/>
        <v/>
      </c>
      <c r="U139" s="168">
        <f>IF(E139='予算詳細　全体'!$L$4,F139*'予算詳細　全体'!$N$4,IF(E139='予算詳細　全体'!$L$5,F139*'予算詳細　全体'!$N$5,IF(E139='予算詳細　全体'!$L$6,F139*'予算詳細　全体'!$N$6,F139)))</f>
        <v>30</v>
      </c>
    </row>
    <row r="140" spans="1:21" x14ac:dyDescent="0.2">
      <c r="A140" s="169">
        <v>4</v>
      </c>
      <c r="B140" s="269"/>
      <c r="C140" s="270"/>
      <c r="D140" s="271"/>
      <c r="E140" s="169"/>
      <c r="F140" s="392"/>
      <c r="G140" s="170"/>
      <c r="H140" s="315"/>
      <c r="I140" s="170"/>
      <c r="J140" s="315"/>
      <c r="K140" s="170"/>
      <c r="L140" s="284"/>
      <c r="M140" s="169"/>
      <c r="N140" s="284"/>
      <c r="O140" s="393">
        <f t="shared" si="26"/>
        <v>0</v>
      </c>
      <c r="P140" s="394">
        <f t="shared" si="24"/>
        <v>0</v>
      </c>
      <c r="Q140" s="395">
        <v>0</v>
      </c>
      <c r="R140" s="171"/>
      <c r="S140" s="169"/>
      <c r="T140" s="167" t="str">
        <f t="shared" si="25"/>
        <v/>
      </c>
      <c r="U140" s="168">
        <f>IF(E140='予算詳細　全体'!$L$4,F140*'予算詳細　全体'!$N$4,IF(E140='予算詳細　全体'!$L$5,F140*'予算詳細　全体'!$N$5,IF(E140='予算詳細　全体'!$L$6,F140*'予算詳細　全体'!$N$6,F140)))</f>
        <v>0</v>
      </c>
    </row>
    <row r="141" spans="1:21" x14ac:dyDescent="0.2">
      <c r="A141" s="169">
        <v>5</v>
      </c>
      <c r="B141" s="269"/>
      <c r="C141" s="270"/>
      <c r="D141" s="271"/>
      <c r="E141" s="169"/>
      <c r="F141" s="392"/>
      <c r="G141" s="170"/>
      <c r="H141" s="315"/>
      <c r="I141" s="170"/>
      <c r="J141" s="315"/>
      <c r="K141" s="170"/>
      <c r="L141" s="284"/>
      <c r="M141" s="169"/>
      <c r="N141" s="284"/>
      <c r="O141" s="393">
        <f t="shared" si="26"/>
        <v>0</v>
      </c>
      <c r="P141" s="394">
        <f t="shared" si="24"/>
        <v>0</v>
      </c>
      <c r="Q141" s="395">
        <v>0</v>
      </c>
      <c r="R141" s="171"/>
      <c r="S141" s="169"/>
      <c r="T141" s="167" t="str">
        <f t="shared" si="25"/>
        <v/>
      </c>
      <c r="U141" s="168">
        <f>IF(E141='予算詳細　全体'!$L$4,F141*'予算詳細　全体'!$N$4,IF(E141='予算詳細　全体'!$L$5,F141*'予算詳細　全体'!$N$5,IF(E141='予算詳細　全体'!$L$6,F141*'予算詳細　全体'!$N$6,F141)))</f>
        <v>0</v>
      </c>
    </row>
    <row r="142" spans="1:21" x14ac:dyDescent="0.2">
      <c r="A142" s="169">
        <v>6</v>
      </c>
      <c r="B142" s="269"/>
      <c r="C142" s="270"/>
      <c r="D142" s="271"/>
      <c r="E142" s="169"/>
      <c r="F142" s="392"/>
      <c r="G142" s="170"/>
      <c r="H142" s="315"/>
      <c r="I142" s="170"/>
      <c r="J142" s="315"/>
      <c r="K142" s="170"/>
      <c r="L142" s="284"/>
      <c r="M142" s="169"/>
      <c r="N142" s="284"/>
      <c r="O142" s="393">
        <f t="shared" si="26"/>
        <v>0</v>
      </c>
      <c r="P142" s="394">
        <f t="shared" si="24"/>
        <v>0</v>
      </c>
      <c r="Q142" s="395">
        <v>0</v>
      </c>
      <c r="R142" s="171"/>
      <c r="S142" s="169"/>
      <c r="T142" s="167" t="str">
        <f t="shared" si="25"/>
        <v/>
      </c>
      <c r="U142" s="168">
        <f>IF(E142='予算詳細　全体'!$L$4,F142*'予算詳細　全体'!$N$4,IF(E142='予算詳細　全体'!$L$5,F142*'予算詳細　全体'!$N$5,IF(E142='予算詳細　全体'!$L$6,F142*'予算詳細　全体'!$N$6,F142)))</f>
        <v>0</v>
      </c>
    </row>
    <row r="143" spans="1:21" x14ac:dyDescent="0.2">
      <c r="A143" s="169">
        <v>7</v>
      </c>
      <c r="B143" s="269"/>
      <c r="C143" s="270"/>
      <c r="D143" s="271"/>
      <c r="E143" s="169"/>
      <c r="F143" s="392"/>
      <c r="G143" s="170"/>
      <c r="H143" s="315"/>
      <c r="I143" s="170"/>
      <c r="J143" s="315"/>
      <c r="K143" s="170"/>
      <c r="L143" s="284"/>
      <c r="M143" s="169"/>
      <c r="N143" s="284"/>
      <c r="O143" s="393">
        <f>ROUNDDOWN(PRODUCT(F143,G143,I143,K143,M143),2)</f>
        <v>0</v>
      </c>
      <c r="P143" s="394">
        <f t="shared" si="24"/>
        <v>0</v>
      </c>
      <c r="Q143" s="395">
        <v>0</v>
      </c>
      <c r="R143" s="171"/>
      <c r="S143" s="169"/>
      <c r="T143" s="167" t="str">
        <f t="shared" si="25"/>
        <v/>
      </c>
      <c r="U143" s="168">
        <f>IF(E143='予算詳細　全体'!$L$4,F143*'予算詳細　全体'!$N$4,IF(E143='予算詳細　全体'!$L$5,F143*'予算詳細　全体'!$N$5,IF(E143='予算詳細　全体'!$L$6,F143*'予算詳細　全体'!$N$6,F143)))</f>
        <v>0</v>
      </c>
    </row>
    <row r="144" spans="1:21" x14ac:dyDescent="0.2">
      <c r="A144" s="169">
        <v>8</v>
      </c>
      <c r="B144" s="269"/>
      <c r="C144" s="270"/>
      <c r="D144" s="271"/>
      <c r="E144" s="169"/>
      <c r="F144" s="392"/>
      <c r="G144" s="170"/>
      <c r="H144" s="315"/>
      <c r="I144" s="170"/>
      <c r="J144" s="315"/>
      <c r="K144" s="170"/>
      <c r="L144" s="284"/>
      <c r="M144" s="169"/>
      <c r="N144" s="284"/>
      <c r="O144" s="393">
        <f t="shared" si="26"/>
        <v>0</v>
      </c>
      <c r="P144" s="394">
        <f t="shared" si="24"/>
        <v>0</v>
      </c>
      <c r="Q144" s="395">
        <v>0</v>
      </c>
      <c r="R144" s="171"/>
      <c r="S144" s="169"/>
      <c r="T144" s="167" t="str">
        <f t="shared" si="25"/>
        <v/>
      </c>
      <c r="U144" s="168">
        <f>IF(E144='予算詳細　全体'!$L$4,F144*'予算詳細　全体'!$N$4,IF(E144='予算詳細　全体'!$L$5,F144*'予算詳細　全体'!$N$5,IF(E144='予算詳細　全体'!$L$6,F144*'予算詳細　全体'!$N$6,F144)))</f>
        <v>0</v>
      </c>
    </row>
    <row r="145" spans="1:21" ht="13.5" thickBot="1" x14ac:dyDescent="0.25">
      <c r="A145" s="169">
        <v>9</v>
      </c>
      <c r="B145" s="269"/>
      <c r="C145" s="270"/>
      <c r="D145" s="271"/>
      <c r="E145" s="169"/>
      <c r="F145" s="392"/>
      <c r="G145" s="170"/>
      <c r="H145" s="315"/>
      <c r="I145" s="170"/>
      <c r="J145" s="315"/>
      <c r="K145" s="170"/>
      <c r="L145" s="284"/>
      <c r="M145" s="169"/>
      <c r="N145" s="284"/>
      <c r="O145" s="393">
        <f t="shared" si="26"/>
        <v>0</v>
      </c>
      <c r="P145" s="394">
        <f t="shared" si="24"/>
        <v>0</v>
      </c>
      <c r="Q145" s="395">
        <v>0</v>
      </c>
      <c r="R145" s="171"/>
      <c r="S145" s="169"/>
      <c r="T145" s="167" t="str">
        <f t="shared" si="25"/>
        <v/>
      </c>
      <c r="U145" s="168">
        <f>IF(E145='予算詳細　全体'!$L$4,F145*'予算詳細　全体'!$N$4,IF(E145='予算詳細　全体'!$L$5,F145*'予算詳細　全体'!$N$5,IF(E145='予算詳細　全体'!$L$6,F145*'予算詳細　全体'!$N$6,F145)))</f>
        <v>0</v>
      </c>
    </row>
    <row r="146" spans="1:21" x14ac:dyDescent="0.2">
      <c r="K146" s="140" t="str">
        <f>'予算詳細　全体'!$L$4</f>
        <v>USD</v>
      </c>
      <c r="L146" s="316"/>
      <c r="M146" s="141"/>
      <c r="N146" s="319"/>
      <c r="O146" s="396">
        <f>SUMIF($E$137:$E$145,$K146,O$137:O$145)</f>
        <v>1000</v>
      </c>
      <c r="P146" s="396">
        <f t="shared" ref="P146:Q146" si="27">SUMIF($E$137:$E$145,$K146,P$137:P$145)</f>
        <v>1000</v>
      </c>
      <c r="Q146" s="397">
        <f t="shared" si="27"/>
        <v>0</v>
      </c>
    </row>
    <row r="147" spans="1:21" x14ac:dyDescent="0.2">
      <c r="K147" s="143" t="str">
        <f>'予算詳細　全体'!$L$5</f>
        <v>MMK</v>
      </c>
      <c r="L147" s="317"/>
      <c r="M147" s="144"/>
      <c r="N147" s="320"/>
      <c r="O147" s="398">
        <f>SUMIF($E$137:$E$145,$K147,O$137:O$145)</f>
        <v>100</v>
      </c>
      <c r="P147" s="398">
        <f>SUMIF($E$137:$E$145,$K147,P$137:P$145)</f>
        <v>100</v>
      </c>
      <c r="Q147" s="399">
        <f>SUMIF($E$137:$E$145,$K147,Q$137:Q$145)</f>
        <v>0</v>
      </c>
    </row>
    <row r="148" spans="1:21" ht="13.5" thickBot="1" x14ac:dyDescent="0.25">
      <c r="K148" s="252" t="str">
        <f>'予算詳細　全体'!$L$6</f>
        <v>THB</v>
      </c>
      <c r="L148" s="318"/>
      <c r="M148" s="147"/>
      <c r="N148" s="321"/>
      <c r="O148" s="400">
        <f>SUMIF($E$137:$E$145,$K148,O$137:O$145)</f>
        <v>10</v>
      </c>
      <c r="P148" s="400">
        <f>SUMIF($E$137:$E$145,$K148,P$137:P$145)</f>
        <v>10</v>
      </c>
      <c r="Q148" s="401">
        <f>SUMIF($E$137:$E$145,$K148,Q$137:Q$145)</f>
        <v>0</v>
      </c>
    </row>
    <row r="149" spans="1:21" x14ac:dyDescent="0.2">
      <c r="K149" s="253"/>
      <c r="L149" s="325"/>
      <c r="M149" s="254"/>
      <c r="N149" s="325"/>
      <c r="O149" s="402"/>
      <c r="P149" s="402"/>
      <c r="Q149" s="402"/>
    </row>
    <row r="150" spans="1:21" x14ac:dyDescent="0.2">
      <c r="D150" t="s">
        <v>6</v>
      </c>
    </row>
    <row r="151" spans="1:21" s="10" customFormat="1" ht="13.5" thickBot="1" x14ac:dyDescent="0.25">
      <c r="A151" s="149" t="s">
        <v>286</v>
      </c>
      <c r="B151" s="572" t="s">
        <v>287</v>
      </c>
      <c r="C151" s="573"/>
      <c r="D151" s="574"/>
      <c r="E151" s="149" t="s">
        <v>288</v>
      </c>
      <c r="F151" s="391" t="s">
        <v>289</v>
      </c>
      <c r="G151" s="149" t="s">
        <v>290</v>
      </c>
      <c r="H151" s="149" t="s">
        <v>291</v>
      </c>
      <c r="I151" s="149" t="s">
        <v>290</v>
      </c>
      <c r="J151" s="149" t="s">
        <v>291</v>
      </c>
      <c r="K151" s="149" t="s">
        <v>290</v>
      </c>
      <c r="L151" s="149" t="s">
        <v>291</v>
      </c>
      <c r="M151" s="149" t="s">
        <v>290</v>
      </c>
      <c r="N151" s="149" t="s">
        <v>291</v>
      </c>
      <c r="O151" s="391" t="s">
        <v>296</v>
      </c>
      <c r="P151" s="391" t="s">
        <v>294</v>
      </c>
      <c r="Q151" s="391" t="s">
        <v>295</v>
      </c>
      <c r="R151" s="149" t="s">
        <v>292</v>
      </c>
      <c r="S151" s="149" t="s">
        <v>422</v>
      </c>
      <c r="T151" s="166" t="s">
        <v>421</v>
      </c>
      <c r="U151" s="166" t="s">
        <v>297</v>
      </c>
    </row>
    <row r="152" spans="1:21" ht="13.5" thickTop="1" x14ac:dyDescent="0.2">
      <c r="A152" s="169">
        <v>1</v>
      </c>
      <c r="B152" s="322"/>
      <c r="C152" s="323"/>
      <c r="D152" s="324"/>
      <c r="E152" s="169" t="s">
        <v>29</v>
      </c>
      <c r="F152" s="392">
        <v>900</v>
      </c>
      <c r="G152" s="170">
        <v>1</v>
      </c>
      <c r="H152" s="315"/>
      <c r="I152" s="170"/>
      <c r="J152" s="315"/>
      <c r="K152" s="170"/>
      <c r="L152" s="284"/>
      <c r="M152" s="169"/>
      <c r="N152" s="284"/>
      <c r="O152" s="393">
        <f>ROUNDDOWN(PRODUCT(F152,G152,I152,K152,M152),2)</f>
        <v>900</v>
      </c>
      <c r="P152" s="394">
        <f t="shared" ref="P152:P157" si="28">O152-Q152</f>
        <v>900</v>
      </c>
      <c r="Q152" s="395">
        <v>0</v>
      </c>
      <c r="R152" s="171"/>
      <c r="S152" s="169"/>
      <c r="T152" s="167" t="str">
        <f t="shared" ref="T152:T157" si="29">IF(U152&gt;49999,"3者見積必要","")</f>
        <v>3者見積必要</v>
      </c>
      <c r="U152" s="168">
        <f>IF(E152='予算詳細　全体'!$L$4,F152*'予算詳細　全体'!$N$4,IF(E152='予算詳細　全体'!$L$5,F152*'予算詳細　全体'!$N$5,IF(E152='予算詳細　全体'!$L$6,F152*'予算詳細　全体'!$N$6,F152)))</f>
        <v>99000</v>
      </c>
    </row>
    <row r="153" spans="1:21" x14ac:dyDescent="0.2">
      <c r="A153" s="169">
        <v>2</v>
      </c>
      <c r="B153" s="269"/>
      <c r="C153" s="270"/>
      <c r="D153" s="271"/>
      <c r="E153" s="169" t="s">
        <v>177</v>
      </c>
      <c r="F153" s="392">
        <v>90</v>
      </c>
      <c r="G153" s="170">
        <v>1</v>
      </c>
      <c r="H153" s="315"/>
      <c r="I153" s="170"/>
      <c r="J153" s="315"/>
      <c r="K153" s="170"/>
      <c r="L153" s="284"/>
      <c r="M153" s="169"/>
      <c r="N153" s="284"/>
      <c r="O153" s="393">
        <f>ROUNDDOWN(PRODUCT(F153,G153,I153,K153,M153),2)</f>
        <v>90</v>
      </c>
      <c r="P153" s="394">
        <f t="shared" si="28"/>
        <v>90</v>
      </c>
      <c r="Q153" s="395">
        <v>0</v>
      </c>
      <c r="R153" s="171"/>
      <c r="S153" s="169"/>
      <c r="T153" s="167" t="str">
        <f t="shared" si="29"/>
        <v/>
      </c>
      <c r="U153" s="168">
        <f>IF(E153='予算詳細　全体'!$L$4,F153*'予算詳細　全体'!$N$4,IF(E153='予算詳細　全体'!$L$5,F153*'予算詳細　全体'!$N$5,IF(E153='予算詳細　全体'!$L$6,F153*'予算詳細　全体'!$N$6,F153)))</f>
        <v>7.2</v>
      </c>
    </row>
    <row r="154" spans="1:21" x14ac:dyDescent="0.2">
      <c r="A154" s="169">
        <v>3</v>
      </c>
      <c r="B154" s="269"/>
      <c r="C154" s="270"/>
      <c r="D154" s="271"/>
      <c r="E154" s="169" t="s">
        <v>247</v>
      </c>
      <c r="F154" s="392">
        <v>9</v>
      </c>
      <c r="G154" s="170">
        <v>1</v>
      </c>
      <c r="H154" s="315"/>
      <c r="I154" s="170"/>
      <c r="J154" s="315"/>
      <c r="K154" s="170"/>
      <c r="L154" s="284"/>
      <c r="M154" s="169"/>
      <c r="N154" s="284"/>
      <c r="O154" s="393">
        <f t="shared" ref="O154:O157" si="30">ROUNDDOWN(PRODUCT(F154,G154,I154,K154,M154),2)</f>
        <v>9</v>
      </c>
      <c r="P154" s="394">
        <f t="shared" si="28"/>
        <v>9</v>
      </c>
      <c r="Q154" s="395">
        <v>0</v>
      </c>
      <c r="R154" s="171"/>
      <c r="S154" s="169"/>
      <c r="T154" s="167" t="str">
        <f t="shared" si="29"/>
        <v/>
      </c>
      <c r="U154" s="168">
        <f>IF(E154='予算詳細　全体'!$L$4,F154*'予算詳細　全体'!$N$4,IF(E154='予算詳細　全体'!$L$5,F154*'予算詳細　全体'!$N$5,IF(E154='予算詳細　全体'!$L$6,F154*'予算詳細　全体'!$N$6,F154)))</f>
        <v>27</v>
      </c>
    </row>
    <row r="155" spans="1:21" x14ac:dyDescent="0.2">
      <c r="A155" s="169">
        <v>4</v>
      </c>
      <c r="B155" s="269"/>
      <c r="C155" s="270"/>
      <c r="D155" s="271"/>
      <c r="E155" s="169"/>
      <c r="F155" s="392"/>
      <c r="G155" s="170"/>
      <c r="H155" s="315"/>
      <c r="I155" s="170"/>
      <c r="J155" s="315"/>
      <c r="K155" s="170"/>
      <c r="L155" s="284"/>
      <c r="M155" s="169"/>
      <c r="N155" s="284"/>
      <c r="O155" s="393">
        <f t="shared" si="30"/>
        <v>0</v>
      </c>
      <c r="P155" s="394">
        <f t="shared" si="28"/>
        <v>0</v>
      </c>
      <c r="Q155" s="395">
        <v>0</v>
      </c>
      <c r="R155" s="171"/>
      <c r="S155" s="169"/>
      <c r="T155" s="167" t="str">
        <f t="shared" si="29"/>
        <v/>
      </c>
      <c r="U155" s="168">
        <f>IF(E155='予算詳細　全体'!$L$4,F155*'予算詳細　全体'!$N$4,IF(E155='予算詳細　全体'!$L$5,F155*'予算詳細　全体'!$N$5,IF(E155='予算詳細　全体'!$L$6,F155*'予算詳細　全体'!$N$6,F155)))</f>
        <v>0</v>
      </c>
    </row>
    <row r="156" spans="1:21" x14ac:dyDescent="0.2">
      <c r="A156" s="169">
        <v>5</v>
      </c>
      <c r="B156" s="269"/>
      <c r="C156" s="270"/>
      <c r="D156" s="271"/>
      <c r="E156" s="169"/>
      <c r="F156" s="392"/>
      <c r="G156" s="170"/>
      <c r="H156" s="315"/>
      <c r="I156" s="170"/>
      <c r="J156" s="315"/>
      <c r="K156" s="170"/>
      <c r="L156" s="284"/>
      <c r="M156" s="169"/>
      <c r="N156" s="284"/>
      <c r="O156" s="393">
        <f t="shared" si="30"/>
        <v>0</v>
      </c>
      <c r="P156" s="394">
        <f t="shared" si="28"/>
        <v>0</v>
      </c>
      <c r="Q156" s="395">
        <v>0</v>
      </c>
      <c r="R156" s="171"/>
      <c r="S156" s="169"/>
      <c r="T156" s="167" t="str">
        <f t="shared" si="29"/>
        <v/>
      </c>
      <c r="U156" s="168">
        <f>IF(E156='予算詳細　全体'!$L$4,F156*'予算詳細　全体'!$N$4,IF(E156='予算詳細　全体'!$L$5,F156*'予算詳細　全体'!$N$5,IF(E156='予算詳細　全体'!$L$6,F156*'予算詳細　全体'!$N$6,F156)))</f>
        <v>0</v>
      </c>
    </row>
    <row r="157" spans="1:21" ht="13.5" thickBot="1" x14ac:dyDescent="0.25">
      <c r="A157" s="169">
        <v>6</v>
      </c>
      <c r="B157" s="269"/>
      <c r="C157" s="270"/>
      <c r="D157" s="271"/>
      <c r="E157" s="169"/>
      <c r="F157" s="392"/>
      <c r="G157" s="170"/>
      <c r="H157" s="315"/>
      <c r="I157" s="170"/>
      <c r="J157" s="315"/>
      <c r="K157" s="170"/>
      <c r="L157" s="284"/>
      <c r="M157" s="169"/>
      <c r="N157" s="284"/>
      <c r="O157" s="393">
        <f t="shared" si="30"/>
        <v>0</v>
      </c>
      <c r="P157" s="394">
        <f t="shared" si="28"/>
        <v>0</v>
      </c>
      <c r="Q157" s="395">
        <v>0</v>
      </c>
      <c r="R157" s="171"/>
      <c r="S157" s="169"/>
      <c r="T157" s="167" t="str">
        <f t="shared" si="29"/>
        <v/>
      </c>
      <c r="U157" s="168">
        <f>IF(E157='予算詳細　全体'!$L$4,F157*'予算詳細　全体'!$N$4,IF(E157='予算詳細　全体'!$L$5,F157*'予算詳細　全体'!$N$5,IF(E157='予算詳細　全体'!$L$6,F157*'予算詳細　全体'!$N$6,F157)))</f>
        <v>0</v>
      </c>
    </row>
    <row r="158" spans="1:21" x14ac:dyDescent="0.2">
      <c r="K158" s="140" t="str">
        <f>'予算詳細　全体'!$L$4</f>
        <v>USD</v>
      </c>
      <c r="L158" s="316"/>
      <c r="M158" s="141"/>
      <c r="N158" s="319"/>
      <c r="O158" s="396">
        <f t="shared" ref="O158:P160" si="31">SUMIF($E$152:$E$157,$K158,O$152:O$157)</f>
        <v>900</v>
      </c>
      <c r="P158" s="396">
        <f t="shared" si="31"/>
        <v>900</v>
      </c>
      <c r="Q158" s="397">
        <f>SUMIF($E$152:$E$157,$K158,Q$152:Q$157)</f>
        <v>0</v>
      </c>
    </row>
    <row r="159" spans="1:21" x14ac:dyDescent="0.2">
      <c r="K159" s="143" t="str">
        <f>'予算詳細　全体'!$L$5</f>
        <v>MMK</v>
      </c>
      <c r="L159" s="317"/>
      <c r="M159" s="144"/>
      <c r="N159" s="320"/>
      <c r="O159" s="398">
        <f t="shared" si="31"/>
        <v>90</v>
      </c>
      <c r="P159" s="398">
        <f t="shared" si="31"/>
        <v>90</v>
      </c>
      <c r="Q159" s="399">
        <f>SUMIF($E$152:$E$157,$K159,Q$152:Q$157)</f>
        <v>0</v>
      </c>
    </row>
    <row r="160" spans="1:21" ht="13.5" thickBot="1" x14ac:dyDescent="0.25">
      <c r="K160" s="252" t="str">
        <f>'予算詳細　全体'!$L$6</f>
        <v>THB</v>
      </c>
      <c r="L160" s="318"/>
      <c r="M160" s="147"/>
      <c r="N160" s="321"/>
      <c r="O160" s="400">
        <f t="shared" si="31"/>
        <v>9</v>
      </c>
      <c r="P160" s="400">
        <f t="shared" si="31"/>
        <v>9</v>
      </c>
      <c r="Q160" s="401">
        <f>SUMIF($E$152:$E$157,$K160,Q$152:Q$157)</f>
        <v>0</v>
      </c>
    </row>
    <row r="161" spans="1:21" x14ac:dyDescent="0.2">
      <c r="K161" s="253"/>
      <c r="L161" s="325"/>
      <c r="M161" s="254"/>
      <c r="N161" s="325"/>
      <c r="O161" s="402"/>
      <c r="P161" s="402"/>
      <c r="Q161" s="402"/>
    </row>
    <row r="162" spans="1:21" x14ac:dyDescent="0.2">
      <c r="D162" t="s">
        <v>7</v>
      </c>
    </row>
    <row r="163" spans="1:21" s="10" customFormat="1" ht="13.5" thickBot="1" x14ac:dyDescent="0.25">
      <c r="A163" s="149" t="s">
        <v>286</v>
      </c>
      <c r="B163" s="572" t="s">
        <v>287</v>
      </c>
      <c r="C163" s="573"/>
      <c r="D163" s="574"/>
      <c r="E163" s="149" t="s">
        <v>288</v>
      </c>
      <c r="F163" s="391" t="s">
        <v>289</v>
      </c>
      <c r="G163" s="149" t="s">
        <v>290</v>
      </c>
      <c r="H163" s="149" t="s">
        <v>291</v>
      </c>
      <c r="I163" s="149" t="s">
        <v>290</v>
      </c>
      <c r="J163" s="149" t="s">
        <v>291</v>
      </c>
      <c r="K163" s="149" t="s">
        <v>290</v>
      </c>
      <c r="L163" s="149" t="s">
        <v>291</v>
      </c>
      <c r="M163" s="149" t="s">
        <v>290</v>
      </c>
      <c r="N163" s="149" t="s">
        <v>291</v>
      </c>
      <c r="O163" s="391" t="s">
        <v>296</v>
      </c>
      <c r="P163" s="391" t="s">
        <v>294</v>
      </c>
      <c r="Q163" s="391" t="s">
        <v>295</v>
      </c>
      <c r="R163" s="149" t="s">
        <v>292</v>
      </c>
      <c r="S163" s="149" t="s">
        <v>422</v>
      </c>
      <c r="T163" s="166" t="s">
        <v>421</v>
      </c>
      <c r="U163" s="166" t="s">
        <v>297</v>
      </c>
    </row>
    <row r="164" spans="1:21" ht="13.5" thickTop="1" x14ac:dyDescent="0.2">
      <c r="A164" s="169">
        <v>1</v>
      </c>
      <c r="B164" s="322"/>
      <c r="C164" s="323"/>
      <c r="D164" s="324"/>
      <c r="E164" s="169" t="s">
        <v>29</v>
      </c>
      <c r="F164" s="392">
        <v>1000</v>
      </c>
      <c r="G164" s="170">
        <v>1</v>
      </c>
      <c r="H164" s="315"/>
      <c r="I164" s="170"/>
      <c r="J164" s="315"/>
      <c r="K164" s="170"/>
      <c r="L164" s="284"/>
      <c r="M164" s="169"/>
      <c r="N164" s="284"/>
      <c r="O164" s="393">
        <f>ROUNDDOWN(PRODUCT(F164,G164,I164,K164,M164),2)</f>
        <v>1000</v>
      </c>
      <c r="P164" s="394">
        <f>O164-Q164</f>
        <v>1000</v>
      </c>
      <c r="Q164" s="395">
        <v>0</v>
      </c>
      <c r="R164" s="171"/>
      <c r="S164" s="169"/>
      <c r="T164" s="167" t="str">
        <f t="shared" ref="T164:T168" si="32">IF(U164&gt;49999,"3者見積必要","")</f>
        <v>3者見積必要</v>
      </c>
      <c r="U164" s="168">
        <f>IF(E164='予算詳細　全体'!$L$4,F164*'予算詳細　全体'!$N$4,IF(E164='予算詳細　全体'!$L$5,F164*'予算詳細　全体'!$N$5,IF(E164='予算詳細　全体'!$L$6,F164*'予算詳細　全体'!$N$6,F164)))</f>
        <v>110000</v>
      </c>
    </row>
    <row r="165" spans="1:21" x14ac:dyDescent="0.2">
      <c r="A165" s="169">
        <v>2</v>
      </c>
      <c r="B165" s="269"/>
      <c r="C165" s="270"/>
      <c r="D165" s="271"/>
      <c r="E165" s="169" t="s">
        <v>177</v>
      </c>
      <c r="F165" s="392">
        <v>100</v>
      </c>
      <c r="G165" s="170">
        <v>1</v>
      </c>
      <c r="H165" s="315"/>
      <c r="I165" s="170"/>
      <c r="J165" s="315"/>
      <c r="K165" s="170"/>
      <c r="L165" s="284"/>
      <c r="M165" s="169"/>
      <c r="N165" s="284"/>
      <c r="O165" s="393">
        <f t="shared" ref="O165:O168" si="33">ROUNDDOWN(PRODUCT(F165,G165,I165,K165,M165),2)</f>
        <v>100</v>
      </c>
      <c r="P165" s="394">
        <f>O165-Q165</f>
        <v>100</v>
      </c>
      <c r="Q165" s="395">
        <v>0</v>
      </c>
      <c r="R165" s="171"/>
      <c r="S165" s="169"/>
      <c r="T165" s="167" t="str">
        <f t="shared" si="32"/>
        <v/>
      </c>
      <c r="U165" s="168">
        <f>IF(E165='予算詳細　全体'!$L$4,F165*'予算詳細　全体'!$N$4,IF(E165='予算詳細　全体'!$L$5,F165*'予算詳細　全体'!$N$5,IF(E165='予算詳細　全体'!$L$6,F165*'予算詳細　全体'!$N$6,F165)))</f>
        <v>8</v>
      </c>
    </row>
    <row r="166" spans="1:21" x14ac:dyDescent="0.2">
      <c r="A166" s="169">
        <v>3</v>
      </c>
      <c r="B166" s="269"/>
      <c r="C166" s="270"/>
      <c r="D166" s="271"/>
      <c r="E166" s="169" t="s">
        <v>247</v>
      </c>
      <c r="F166" s="392">
        <v>10</v>
      </c>
      <c r="G166" s="170">
        <v>1</v>
      </c>
      <c r="H166" s="315"/>
      <c r="I166" s="170"/>
      <c r="J166" s="315"/>
      <c r="K166" s="170"/>
      <c r="L166" s="284"/>
      <c r="M166" s="169"/>
      <c r="N166" s="284"/>
      <c r="O166" s="393">
        <f t="shared" si="33"/>
        <v>10</v>
      </c>
      <c r="P166" s="394">
        <f>O166-Q166</f>
        <v>10</v>
      </c>
      <c r="Q166" s="395">
        <v>0</v>
      </c>
      <c r="R166" s="171"/>
      <c r="S166" s="169"/>
      <c r="T166" s="167" t="str">
        <f t="shared" si="32"/>
        <v/>
      </c>
      <c r="U166" s="168">
        <f>IF(E166='予算詳細　全体'!$L$4,F166*'予算詳細　全体'!$N$4,IF(E166='予算詳細　全体'!$L$5,F166*'予算詳細　全体'!$N$5,IF(E166='予算詳細　全体'!$L$6,F166*'予算詳細　全体'!$N$6,F166)))</f>
        <v>30</v>
      </c>
    </row>
    <row r="167" spans="1:21" x14ac:dyDescent="0.2">
      <c r="A167" s="169">
        <v>4</v>
      </c>
      <c r="B167" s="269"/>
      <c r="C167" s="270"/>
      <c r="D167" s="271"/>
      <c r="E167" s="169"/>
      <c r="F167" s="392"/>
      <c r="G167" s="170"/>
      <c r="H167" s="315"/>
      <c r="I167" s="170"/>
      <c r="J167" s="315"/>
      <c r="K167" s="170"/>
      <c r="L167" s="284"/>
      <c r="M167" s="169"/>
      <c r="N167" s="284"/>
      <c r="O167" s="393">
        <f>ROUNDDOWN(PRODUCT(F167,G167,I167,K167,M167),2)</f>
        <v>0</v>
      </c>
      <c r="P167" s="394">
        <f>O167-Q167</f>
        <v>0</v>
      </c>
      <c r="Q167" s="395">
        <v>0</v>
      </c>
      <c r="R167" s="171"/>
      <c r="S167" s="169"/>
      <c r="T167" s="167" t="str">
        <f t="shared" si="32"/>
        <v/>
      </c>
      <c r="U167" s="168">
        <f>IF(E167='予算詳細　全体'!$L$4,F167*'予算詳細　全体'!$N$4,IF(E167='予算詳細　全体'!$L$5,F167*'予算詳細　全体'!$N$5,IF(E167='予算詳細　全体'!$L$6,F167*'予算詳細　全体'!$N$6,F167)))</f>
        <v>0</v>
      </c>
    </row>
    <row r="168" spans="1:21" ht="13.5" thickBot="1" x14ac:dyDescent="0.25">
      <c r="A168" s="169">
        <v>5</v>
      </c>
      <c r="B168" s="269"/>
      <c r="C168" s="270"/>
      <c r="D168" s="271"/>
      <c r="E168" s="169"/>
      <c r="F168" s="392"/>
      <c r="G168" s="170"/>
      <c r="H168" s="315"/>
      <c r="I168" s="170"/>
      <c r="J168" s="315"/>
      <c r="K168" s="170"/>
      <c r="L168" s="284"/>
      <c r="M168" s="169"/>
      <c r="N168" s="284"/>
      <c r="O168" s="393">
        <f t="shared" si="33"/>
        <v>0</v>
      </c>
      <c r="P168" s="394">
        <f>O168-Q168</f>
        <v>0</v>
      </c>
      <c r="Q168" s="395">
        <v>0</v>
      </c>
      <c r="R168" s="171"/>
      <c r="S168" s="169"/>
      <c r="T168" s="167" t="str">
        <f t="shared" si="32"/>
        <v/>
      </c>
      <c r="U168" s="168">
        <f>IF(E168='予算詳細　全体'!$L$4,F168*'予算詳細　全体'!$N$4,IF(E168='予算詳細　全体'!$L$5,F168*'予算詳細　全体'!$N$5,IF(E168='予算詳細　全体'!$L$6,F168*'予算詳細　全体'!$N$6,F168)))</f>
        <v>0</v>
      </c>
    </row>
    <row r="169" spans="1:21" x14ac:dyDescent="0.2">
      <c r="K169" s="140" t="str">
        <f>'予算詳細　全体'!$L$4</f>
        <v>USD</v>
      </c>
      <c r="L169" s="316"/>
      <c r="M169" s="141"/>
      <c r="N169" s="319"/>
      <c r="O169" s="396">
        <f>SUMIF($E$164:$E$168,$K169,O$164:O$168)</f>
        <v>1000</v>
      </c>
      <c r="P169" s="396">
        <f t="shared" ref="P169:Q169" si="34">SUMIF($E$164:$E$168,$K169,P$164:P$168)</f>
        <v>1000</v>
      </c>
      <c r="Q169" s="397">
        <f t="shared" si="34"/>
        <v>0</v>
      </c>
    </row>
    <row r="170" spans="1:21" x14ac:dyDescent="0.2">
      <c r="K170" s="143" t="str">
        <f>'予算詳細　全体'!$L$5</f>
        <v>MMK</v>
      </c>
      <c r="L170" s="317"/>
      <c r="M170" s="144"/>
      <c r="N170" s="320"/>
      <c r="O170" s="398">
        <f>SUMIF($E$164:$E$168,$K170,O$164:O$168)</f>
        <v>100</v>
      </c>
      <c r="P170" s="398">
        <f>SUMIF($E$164:$E$168,$K170,P$164:P$168)</f>
        <v>100</v>
      </c>
      <c r="Q170" s="399">
        <f>SUMIF($E$164:$E$168,$K170,Q$164:Q$168)</f>
        <v>0</v>
      </c>
    </row>
    <row r="171" spans="1:21" ht="13.5" thickBot="1" x14ac:dyDescent="0.25">
      <c r="K171" s="252" t="str">
        <f>'予算詳細　全体'!$L$6</f>
        <v>THB</v>
      </c>
      <c r="L171" s="318"/>
      <c r="M171" s="147"/>
      <c r="N171" s="321"/>
      <c r="O171" s="400">
        <f>SUMIF($E$164:$E$168,$K171,O$164:O$168)</f>
        <v>10</v>
      </c>
      <c r="P171" s="400">
        <f>SUMIF($E$164:$E$168,$K171,P$164:P$168)</f>
        <v>10</v>
      </c>
      <c r="Q171" s="401">
        <f>SUMIF($E$164:$E$168,$K171,Q$164:Q$168)</f>
        <v>0</v>
      </c>
    </row>
    <row r="172" spans="1:21" x14ac:dyDescent="0.2">
      <c r="K172" s="253"/>
      <c r="L172" s="325"/>
      <c r="M172" s="254"/>
      <c r="N172" s="325"/>
      <c r="O172" s="402"/>
      <c r="P172" s="402"/>
      <c r="Q172" s="402"/>
    </row>
    <row r="173" spans="1:21" x14ac:dyDescent="0.2">
      <c r="D173" t="s">
        <v>333</v>
      </c>
    </row>
    <row r="174" spans="1:21" s="10" customFormat="1" ht="13.5" thickBot="1" x14ac:dyDescent="0.25">
      <c r="A174" s="149" t="s">
        <v>286</v>
      </c>
      <c r="B174" s="572" t="s">
        <v>287</v>
      </c>
      <c r="C174" s="573"/>
      <c r="D174" s="574"/>
      <c r="E174" s="149" t="s">
        <v>288</v>
      </c>
      <c r="F174" s="391" t="s">
        <v>289</v>
      </c>
      <c r="G174" s="149" t="s">
        <v>290</v>
      </c>
      <c r="H174" s="149" t="s">
        <v>291</v>
      </c>
      <c r="I174" s="149" t="s">
        <v>290</v>
      </c>
      <c r="J174" s="149" t="s">
        <v>291</v>
      </c>
      <c r="K174" s="149" t="s">
        <v>290</v>
      </c>
      <c r="L174" s="149" t="s">
        <v>291</v>
      </c>
      <c r="M174" s="149" t="s">
        <v>290</v>
      </c>
      <c r="N174" s="149" t="s">
        <v>291</v>
      </c>
      <c r="O174" s="391" t="s">
        <v>296</v>
      </c>
      <c r="P174" s="391" t="s">
        <v>294</v>
      </c>
      <c r="Q174" s="391" t="s">
        <v>295</v>
      </c>
      <c r="R174" s="149" t="s">
        <v>292</v>
      </c>
      <c r="S174" s="149" t="s">
        <v>422</v>
      </c>
      <c r="T174" s="166" t="s">
        <v>421</v>
      </c>
      <c r="U174" s="166" t="s">
        <v>297</v>
      </c>
    </row>
    <row r="175" spans="1:21" ht="13.5" thickTop="1" x14ac:dyDescent="0.2">
      <c r="A175" s="169">
        <v>1</v>
      </c>
      <c r="B175" s="322"/>
      <c r="C175" s="323"/>
      <c r="D175" s="324"/>
      <c r="E175" s="169" t="s">
        <v>29</v>
      </c>
      <c r="F175" s="392">
        <v>1000</v>
      </c>
      <c r="G175" s="170">
        <v>1</v>
      </c>
      <c r="H175" s="315"/>
      <c r="I175" s="170"/>
      <c r="J175" s="315"/>
      <c r="K175" s="170"/>
      <c r="L175" s="284"/>
      <c r="M175" s="169"/>
      <c r="N175" s="284"/>
      <c r="O175" s="393">
        <f>ROUNDDOWN(PRODUCT(F175,G175,I175,K175,M175),2)</f>
        <v>1000</v>
      </c>
      <c r="P175" s="394">
        <f>O175-Q175</f>
        <v>1000</v>
      </c>
      <c r="Q175" s="395">
        <v>0</v>
      </c>
      <c r="R175" s="171"/>
      <c r="S175" s="169"/>
      <c r="T175" s="167" t="str">
        <f t="shared" ref="T175:T177" si="35">IF(U175&gt;49999,"3者見積必要","")</f>
        <v>3者見積必要</v>
      </c>
      <c r="U175" s="168">
        <f>IF(E175='予算詳細　全体'!$L$4,F175*'予算詳細　全体'!$N$4,IF(E175='予算詳細　全体'!$L$5,F175*'予算詳細　全体'!$N$5,IF(E175='予算詳細　全体'!$L$6,F175*'予算詳細　全体'!$N$6,F175)))</f>
        <v>110000</v>
      </c>
    </row>
    <row r="176" spans="1:21" x14ac:dyDescent="0.2">
      <c r="A176" s="169">
        <v>2</v>
      </c>
      <c r="B176" s="269"/>
      <c r="C176" s="270"/>
      <c r="D176" s="271"/>
      <c r="E176" s="169" t="s">
        <v>177</v>
      </c>
      <c r="F176" s="392">
        <v>100</v>
      </c>
      <c r="G176" s="170">
        <v>1</v>
      </c>
      <c r="H176" s="315"/>
      <c r="I176" s="170"/>
      <c r="J176" s="315"/>
      <c r="K176" s="170"/>
      <c r="L176" s="284"/>
      <c r="M176" s="169"/>
      <c r="N176" s="284"/>
      <c r="O176" s="393">
        <f t="shared" ref="O176:O177" si="36">ROUNDDOWN(PRODUCT(F176,G176,I176,K176,M176),2)</f>
        <v>100</v>
      </c>
      <c r="P176" s="394">
        <f>O176-Q176</f>
        <v>100</v>
      </c>
      <c r="Q176" s="395">
        <v>0</v>
      </c>
      <c r="R176" s="171"/>
      <c r="S176" s="169"/>
      <c r="T176" s="167" t="str">
        <f t="shared" si="35"/>
        <v/>
      </c>
      <c r="U176" s="168">
        <f>IF(E176='予算詳細　全体'!$L$4,F176*'予算詳細　全体'!$N$4,IF(E176='予算詳細　全体'!$L$5,F176*'予算詳細　全体'!$N$5,IF(E176='予算詳細　全体'!$L$6,F176*'予算詳細　全体'!$N$6,F176)))</f>
        <v>8</v>
      </c>
    </row>
    <row r="177" spans="1:21" ht="13.5" thickBot="1" x14ac:dyDescent="0.25">
      <c r="A177" s="169">
        <v>3</v>
      </c>
      <c r="B177" s="269"/>
      <c r="C177" s="270"/>
      <c r="D177" s="271"/>
      <c r="E177" s="169" t="s">
        <v>247</v>
      </c>
      <c r="F177" s="392">
        <v>10</v>
      </c>
      <c r="G177" s="170">
        <v>1</v>
      </c>
      <c r="H177" s="315"/>
      <c r="I177" s="170"/>
      <c r="J177" s="315"/>
      <c r="K177" s="170"/>
      <c r="L177" s="284"/>
      <c r="M177" s="169"/>
      <c r="N177" s="284"/>
      <c r="O177" s="393">
        <f t="shared" si="36"/>
        <v>10</v>
      </c>
      <c r="P177" s="394">
        <f>O177-Q177</f>
        <v>10</v>
      </c>
      <c r="Q177" s="395">
        <v>0</v>
      </c>
      <c r="R177" s="171"/>
      <c r="S177" s="169"/>
      <c r="T177" s="167" t="str">
        <f t="shared" si="35"/>
        <v/>
      </c>
      <c r="U177" s="168">
        <f>IF(E177='予算詳細　全体'!$L$4,F177*'予算詳細　全体'!$N$4,IF(E177='予算詳細　全体'!$L$5,F177*'予算詳細　全体'!$N$5,IF(E177='予算詳細　全体'!$L$6,F177*'予算詳細　全体'!$N$6,F177)))</f>
        <v>30</v>
      </c>
    </row>
    <row r="178" spans="1:21" x14ac:dyDescent="0.2">
      <c r="K178" s="140" t="str">
        <f>'予算詳細　全体'!$L$4</f>
        <v>USD</v>
      </c>
      <c r="L178" s="316"/>
      <c r="M178" s="141"/>
      <c r="N178" s="319"/>
      <c r="O178" s="396">
        <f>SUMIF($E$175:$E$177,$K178,O$175:O$177)</f>
        <v>1000</v>
      </c>
      <c r="P178" s="396">
        <f t="shared" ref="P178:Q178" si="37">SUMIF($E$175:$E$177,$K178,P$175:P$177)</f>
        <v>1000</v>
      </c>
      <c r="Q178" s="397">
        <f t="shared" si="37"/>
        <v>0</v>
      </c>
    </row>
    <row r="179" spans="1:21" x14ac:dyDescent="0.2">
      <c r="K179" s="143" t="str">
        <f>'予算詳細　全体'!$L$5</f>
        <v>MMK</v>
      </c>
      <c r="L179" s="317"/>
      <c r="M179" s="144"/>
      <c r="N179" s="320"/>
      <c r="O179" s="398">
        <f>SUMIF($E$175:$E$177,$K179,O$175:O$177)</f>
        <v>100</v>
      </c>
      <c r="P179" s="398">
        <f>SUMIF($E$175:$E$177,$K179,P$175:P$177)</f>
        <v>100</v>
      </c>
      <c r="Q179" s="399">
        <f>SUMIF($E$175:$E$177,$K179,Q$175:Q$177)</f>
        <v>0</v>
      </c>
    </row>
    <row r="180" spans="1:21" ht="13.5" thickBot="1" x14ac:dyDescent="0.25">
      <c r="K180" s="252" t="str">
        <f>'予算詳細　全体'!$L$6</f>
        <v>THB</v>
      </c>
      <c r="L180" s="318"/>
      <c r="M180" s="147"/>
      <c r="N180" s="321"/>
      <c r="O180" s="400">
        <f>SUMIF($E$175:$E$177,$K180,O$175:O$177)</f>
        <v>10</v>
      </c>
      <c r="P180" s="400">
        <f>SUMIF($E$175:$E$177,$K180,P$175:P$177)</f>
        <v>10</v>
      </c>
      <c r="Q180" s="401">
        <f>SUMIF($E$175:$E$177,$K180,Q$175:Q$177)</f>
        <v>0</v>
      </c>
    </row>
    <row r="181" spans="1:21" x14ac:dyDescent="0.2">
      <c r="K181" s="253"/>
      <c r="L181" s="325"/>
      <c r="M181" s="254"/>
      <c r="N181" s="325"/>
      <c r="O181" s="402"/>
      <c r="P181" s="402"/>
      <c r="Q181" s="402"/>
    </row>
    <row r="183" spans="1:21" x14ac:dyDescent="0.2">
      <c r="C183" t="s">
        <v>8</v>
      </c>
    </row>
    <row r="184" spans="1:21" x14ac:dyDescent="0.2">
      <c r="D184" t="s">
        <v>9</v>
      </c>
    </row>
    <row r="185" spans="1:21" s="10" customFormat="1" ht="13.5" thickBot="1" x14ac:dyDescent="0.25">
      <c r="A185" s="149" t="s">
        <v>286</v>
      </c>
      <c r="B185" s="572" t="s">
        <v>287</v>
      </c>
      <c r="C185" s="573"/>
      <c r="D185" s="574"/>
      <c r="E185" s="149" t="s">
        <v>288</v>
      </c>
      <c r="F185" s="391" t="s">
        <v>289</v>
      </c>
      <c r="G185" s="149" t="s">
        <v>290</v>
      </c>
      <c r="H185" s="149" t="s">
        <v>291</v>
      </c>
      <c r="I185" s="149" t="s">
        <v>290</v>
      </c>
      <c r="J185" s="149" t="s">
        <v>291</v>
      </c>
      <c r="K185" s="149" t="s">
        <v>290</v>
      </c>
      <c r="L185" s="149" t="s">
        <v>291</v>
      </c>
      <c r="M185" s="149" t="s">
        <v>290</v>
      </c>
      <c r="N185" s="149" t="s">
        <v>291</v>
      </c>
      <c r="O185" s="391" t="s">
        <v>296</v>
      </c>
      <c r="P185" s="391" t="s">
        <v>294</v>
      </c>
      <c r="Q185" s="391" t="s">
        <v>295</v>
      </c>
      <c r="R185" s="149" t="s">
        <v>292</v>
      </c>
      <c r="S185" s="149" t="s">
        <v>422</v>
      </c>
      <c r="T185" s="166" t="s">
        <v>421</v>
      </c>
      <c r="U185" s="166" t="s">
        <v>297</v>
      </c>
    </row>
    <row r="186" spans="1:21" ht="13.5" thickTop="1" x14ac:dyDescent="0.2">
      <c r="A186" s="169">
        <v>1</v>
      </c>
      <c r="B186" s="322"/>
      <c r="C186" s="323"/>
      <c r="D186" s="324"/>
      <c r="E186" s="169" t="s">
        <v>29</v>
      </c>
      <c r="F186" s="392">
        <v>1000</v>
      </c>
      <c r="G186" s="170">
        <v>1</v>
      </c>
      <c r="H186" s="315"/>
      <c r="I186" s="170"/>
      <c r="J186" s="315"/>
      <c r="K186" s="170"/>
      <c r="L186" s="284"/>
      <c r="M186" s="169"/>
      <c r="N186" s="284"/>
      <c r="O186" s="393">
        <f>ROUNDDOWN(PRODUCT(F186,G186,I186,K186,M186),2)</f>
        <v>1000</v>
      </c>
      <c r="P186" s="394">
        <f t="shared" ref="P186:P191" si="38">O186-Q186</f>
        <v>1000</v>
      </c>
      <c r="Q186" s="395">
        <v>0</v>
      </c>
      <c r="R186" s="171"/>
      <c r="S186" s="169"/>
      <c r="T186" s="167" t="str">
        <f t="shared" ref="T186:T191" si="39">IF(U186&gt;49999,"3者見積必要","")</f>
        <v>3者見積必要</v>
      </c>
      <c r="U186" s="168">
        <f>IF(E186='予算詳細　全体'!$L$4,F186*'予算詳細　全体'!$N$4,IF(E186='予算詳細　全体'!$L$5,F186*'予算詳細　全体'!$N$5,IF(E186='予算詳細　全体'!$L$6,F186*'予算詳細　全体'!$N$6,F186)))</f>
        <v>110000</v>
      </c>
    </row>
    <row r="187" spans="1:21" x14ac:dyDescent="0.2">
      <c r="A187" s="169">
        <v>2</v>
      </c>
      <c r="B187" s="269"/>
      <c r="C187" s="270"/>
      <c r="D187" s="271"/>
      <c r="E187" s="169" t="s">
        <v>177</v>
      </c>
      <c r="F187" s="392">
        <v>100</v>
      </c>
      <c r="G187" s="170">
        <v>1</v>
      </c>
      <c r="H187" s="315"/>
      <c r="I187" s="170"/>
      <c r="J187" s="315"/>
      <c r="K187" s="170"/>
      <c r="L187" s="284"/>
      <c r="M187" s="169"/>
      <c r="N187" s="284"/>
      <c r="O187" s="393">
        <f t="shared" ref="O187:O191" si="40">ROUNDDOWN(PRODUCT(F187,G187,I187,K187,M187),2)</f>
        <v>100</v>
      </c>
      <c r="P187" s="394">
        <f t="shared" si="38"/>
        <v>100</v>
      </c>
      <c r="Q187" s="395">
        <v>0</v>
      </c>
      <c r="R187" s="171"/>
      <c r="S187" s="169"/>
      <c r="T187" s="167" t="str">
        <f t="shared" si="39"/>
        <v/>
      </c>
      <c r="U187" s="168">
        <f>IF(E187='予算詳細　全体'!$L$4,F187*'予算詳細　全体'!$N$4,IF(E187='予算詳細　全体'!$L$5,F187*'予算詳細　全体'!$N$5,IF(E187='予算詳細　全体'!$L$6,F187*'予算詳細　全体'!$N$6,F187)))</f>
        <v>8</v>
      </c>
    </row>
    <row r="188" spans="1:21" x14ac:dyDescent="0.2">
      <c r="A188" s="169">
        <v>3</v>
      </c>
      <c r="B188" s="269"/>
      <c r="C188" s="270"/>
      <c r="D188" s="271"/>
      <c r="E188" s="169" t="s">
        <v>247</v>
      </c>
      <c r="F188" s="392">
        <v>10</v>
      </c>
      <c r="G188" s="170">
        <v>1</v>
      </c>
      <c r="H188" s="315"/>
      <c r="I188" s="170"/>
      <c r="J188" s="315"/>
      <c r="K188" s="170"/>
      <c r="L188" s="284"/>
      <c r="M188" s="169"/>
      <c r="N188" s="284"/>
      <c r="O188" s="393">
        <f t="shared" si="40"/>
        <v>10</v>
      </c>
      <c r="P188" s="394">
        <f t="shared" si="38"/>
        <v>10</v>
      </c>
      <c r="Q188" s="395">
        <v>0</v>
      </c>
      <c r="R188" s="171"/>
      <c r="S188" s="169"/>
      <c r="T188" s="167" t="str">
        <f t="shared" si="39"/>
        <v/>
      </c>
      <c r="U188" s="168">
        <f>IF(E188='予算詳細　全体'!$L$4,F188*'予算詳細　全体'!$N$4,IF(E188='予算詳細　全体'!$L$5,F188*'予算詳細　全体'!$N$5,IF(E188='予算詳細　全体'!$L$6,F188*'予算詳細　全体'!$N$6,F188)))</f>
        <v>30</v>
      </c>
    </row>
    <row r="189" spans="1:21" x14ac:dyDescent="0.2">
      <c r="A189" s="169">
        <v>4</v>
      </c>
      <c r="B189" s="269"/>
      <c r="C189" s="270"/>
      <c r="D189" s="271"/>
      <c r="E189" s="169"/>
      <c r="F189" s="392"/>
      <c r="G189" s="170"/>
      <c r="H189" s="315"/>
      <c r="I189" s="170"/>
      <c r="J189" s="315"/>
      <c r="K189" s="170"/>
      <c r="L189" s="284"/>
      <c r="M189" s="169"/>
      <c r="N189" s="284"/>
      <c r="O189" s="393">
        <f t="shared" si="40"/>
        <v>0</v>
      </c>
      <c r="P189" s="394">
        <f t="shared" si="38"/>
        <v>0</v>
      </c>
      <c r="Q189" s="395">
        <v>0</v>
      </c>
      <c r="R189" s="171"/>
      <c r="S189" s="169"/>
      <c r="T189" s="167" t="str">
        <f t="shared" si="39"/>
        <v/>
      </c>
      <c r="U189" s="168">
        <f>IF(E189='予算詳細　全体'!$L$4,F189*'予算詳細　全体'!$N$4,IF(E189='予算詳細　全体'!$L$5,F189*'予算詳細　全体'!$N$5,IF(E189='予算詳細　全体'!$L$6,F189*'予算詳細　全体'!$N$6,F189)))</f>
        <v>0</v>
      </c>
    </row>
    <row r="190" spans="1:21" x14ac:dyDescent="0.2">
      <c r="A190" s="169">
        <v>5</v>
      </c>
      <c r="B190" s="269"/>
      <c r="C190" s="270"/>
      <c r="D190" s="271"/>
      <c r="E190" s="169"/>
      <c r="F190" s="392"/>
      <c r="G190" s="170"/>
      <c r="H190" s="315"/>
      <c r="I190" s="170"/>
      <c r="J190" s="315"/>
      <c r="K190" s="170"/>
      <c r="L190" s="284"/>
      <c r="M190" s="169"/>
      <c r="N190" s="284"/>
      <c r="O190" s="393">
        <f t="shared" si="40"/>
        <v>0</v>
      </c>
      <c r="P190" s="394">
        <f t="shared" si="38"/>
        <v>0</v>
      </c>
      <c r="Q190" s="395">
        <v>0</v>
      </c>
      <c r="R190" s="171"/>
      <c r="S190" s="169"/>
      <c r="T190" s="167" t="str">
        <f t="shared" si="39"/>
        <v/>
      </c>
      <c r="U190" s="168">
        <f>IF(E190='予算詳細　全体'!$L$4,F190*'予算詳細　全体'!$N$4,IF(E190='予算詳細　全体'!$L$5,F190*'予算詳細　全体'!$N$5,IF(E190='予算詳細　全体'!$L$6,F190*'予算詳細　全体'!$N$6,F190)))</f>
        <v>0</v>
      </c>
    </row>
    <row r="191" spans="1:21" ht="13.5" thickBot="1" x14ac:dyDescent="0.25">
      <c r="A191" s="169">
        <v>6</v>
      </c>
      <c r="B191" s="269"/>
      <c r="C191" s="270"/>
      <c r="D191" s="271"/>
      <c r="E191" s="169"/>
      <c r="F191" s="392"/>
      <c r="G191" s="170"/>
      <c r="H191" s="315"/>
      <c r="I191" s="170"/>
      <c r="J191" s="315"/>
      <c r="K191" s="170"/>
      <c r="L191" s="284"/>
      <c r="M191" s="169"/>
      <c r="N191" s="284"/>
      <c r="O191" s="393">
        <f t="shared" si="40"/>
        <v>0</v>
      </c>
      <c r="P191" s="394">
        <f t="shared" si="38"/>
        <v>0</v>
      </c>
      <c r="Q191" s="395">
        <v>0</v>
      </c>
      <c r="R191" s="171"/>
      <c r="S191" s="169"/>
      <c r="T191" s="167" t="str">
        <f t="shared" si="39"/>
        <v/>
      </c>
      <c r="U191" s="168">
        <f>IF(E191='予算詳細　全体'!$L$4,F191*'予算詳細　全体'!$N$4,IF(E191='予算詳細　全体'!$L$5,F191*'予算詳細　全体'!$N$5,IF(E191='予算詳細　全体'!$L$6,F191*'予算詳細　全体'!$N$6,F191)))</f>
        <v>0</v>
      </c>
    </row>
    <row r="192" spans="1:21" x14ac:dyDescent="0.2">
      <c r="K192" s="140" t="str">
        <f>'予算詳細　全体'!$L$4</f>
        <v>USD</v>
      </c>
      <c r="L192" s="316"/>
      <c r="M192" s="141"/>
      <c r="N192" s="319"/>
      <c r="O192" s="396">
        <f>SUMIF($E$186:$E$191,$K192,O$186:O$191)</f>
        <v>1000</v>
      </c>
      <c r="P192" s="396">
        <f t="shared" ref="P192:Q192" si="41">SUMIF($E$186:$E$191,$K192,P$186:P$191)</f>
        <v>1000</v>
      </c>
      <c r="Q192" s="397">
        <f t="shared" si="41"/>
        <v>0</v>
      </c>
    </row>
    <row r="193" spans="1:21" x14ac:dyDescent="0.2">
      <c r="K193" s="143" t="str">
        <f>'予算詳細　全体'!$L$5</f>
        <v>MMK</v>
      </c>
      <c r="L193" s="317"/>
      <c r="M193" s="144"/>
      <c r="N193" s="320"/>
      <c r="O193" s="398">
        <f>SUMIF($E$186:$E$191,$K193,O$186:O$191)</f>
        <v>100</v>
      </c>
      <c r="P193" s="398">
        <f>SUMIF($E$186:$E$191,$K193,P$186:P$191)</f>
        <v>100</v>
      </c>
      <c r="Q193" s="399">
        <f>SUMIF($E$186:$E$191,$K193,Q$186:Q$191)</f>
        <v>0</v>
      </c>
    </row>
    <row r="194" spans="1:21" ht="13.5" thickBot="1" x14ac:dyDescent="0.25">
      <c r="K194" s="252" t="str">
        <f>'予算詳細　全体'!$L$6</f>
        <v>THB</v>
      </c>
      <c r="L194" s="318"/>
      <c r="M194" s="147"/>
      <c r="N194" s="321"/>
      <c r="O194" s="400">
        <f>SUMIF($E$186:$E$191,$K194,O$186:O$191)</f>
        <v>10</v>
      </c>
      <c r="P194" s="400">
        <f>SUMIF($E$186:$E$191,$K194,P$186:P$191)</f>
        <v>10</v>
      </c>
      <c r="Q194" s="401">
        <f>SUMIF($E$186:$E$191,$K194,Q$186:Q$191)</f>
        <v>0</v>
      </c>
    </row>
    <row r="195" spans="1:21" x14ac:dyDescent="0.2">
      <c r="K195" s="253"/>
      <c r="L195" s="325"/>
      <c r="M195" s="254"/>
      <c r="N195" s="325"/>
      <c r="O195" s="402"/>
      <c r="P195" s="402"/>
      <c r="Q195" s="402"/>
    </row>
    <row r="196" spans="1:21" x14ac:dyDescent="0.2">
      <c r="D196" t="s">
        <v>10</v>
      </c>
    </row>
    <row r="197" spans="1:21" s="10" customFormat="1" ht="13.5" thickBot="1" x14ac:dyDescent="0.25">
      <c r="A197" s="149" t="s">
        <v>286</v>
      </c>
      <c r="B197" s="572" t="s">
        <v>287</v>
      </c>
      <c r="C197" s="573"/>
      <c r="D197" s="574"/>
      <c r="E197" s="149" t="s">
        <v>288</v>
      </c>
      <c r="F197" s="391" t="s">
        <v>289</v>
      </c>
      <c r="G197" s="149" t="s">
        <v>290</v>
      </c>
      <c r="H197" s="149" t="s">
        <v>291</v>
      </c>
      <c r="I197" s="149" t="s">
        <v>290</v>
      </c>
      <c r="J197" s="149" t="s">
        <v>291</v>
      </c>
      <c r="K197" s="149" t="s">
        <v>290</v>
      </c>
      <c r="L197" s="149" t="s">
        <v>291</v>
      </c>
      <c r="M197" s="149" t="s">
        <v>290</v>
      </c>
      <c r="N197" s="149" t="s">
        <v>291</v>
      </c>
      <c r="O197" s="391" t="s">
        <v>296</v>
      </c>
      <c r="P197" s="391" t="s">
        <v>294</v>
      </c>
      <c r="Q197" s="391" t="s">
        <v>295</v>
      </c>
      <c r="R197" s="149" t="s">
        <v>292</v>
      </c>
      <c r="S197" s="149" t="s">
        <v>422</v>
      </c>
      <c r="T197" s="166" t="s">
        <v>421</v>
      </c>
      <c r="U197" s="166" t="s">
        <v>297</v>
      </c>
    </row>
    <row r="198" spans="1:21" ht="13.5" thickTop="1" x14ac:dyDescent="0.2">
      <c r="A198" s="169">
        <v>1</v>
      </c>
      <c r="B198" s="322"/>
      <c r="C198" s="323"/>
      <c r="D198" s="324"/>
      <c r="E198" s="169" t="s">
        <v>29</v>
      </c>
      <c r="F198" s="392">
        <v>1000</v>
      </c>
      <c r="G198" s="170">
        <v>1</v>
      </c>
      <c r="H198" s="315"/>
      <c r="I198" s="170"/>
      <c r="J198" s="315"/>
      <c r="K198" s="170"/>
      <c r="L198" s="284"/>
      <c r="M198" s="169"/>
      <c r="N198" s="284"/>
      <c r="O198" s="393">
        <f>ROUNDDOWN(PRODUCT(F198,G198,I198,K198,M198),2)</f>
        <v>1000</v>
      </c>
      <c r="P198" s="394">
        <f>O198-Q198</f>
        <v>1000</v>
      </c>
      <c r="Q198" s="395">
        <v>0</v>
      </c>
      <c r="R198" s="171"/>
      <c r="S198" s="169"/>
      <c r="T198" s="167" t="str">
        <f t="shared" ref="T198:T202" si="42">IF(U198&gt;49999,"3者見積必要","")</f>
        <v>3者見積必要</v>
      </c>
      <c r="U198" s="168">
        <f>IF(E198='予算詳細　全体'!$L$4,F198*'予算詳細　全体'!$N$4,IF(E198='予算詳細　全体'!$L$5,F198*'予算詳細　全体'!$N$5,IF(E198='予算詳細　全体'!$L$6,F198*'予算詳細　全体'!$N$6,F198)))</f>
        <v>110000</v>
      </c>
    </row>
    <row r="199" spans="1:21" x14ac:dyDescent="0.2">
      <c r="A199" s="169">
        <v>2</v>
      </c>
      <c r="B199" s="269"/>
      <c r="C199" s="270"/>
      <c r="D199" s="271"/>
      <c r="E199" s="169" t="s">
        <v>177</v>
      </c>
      <c r="F199" s="392">
        <v>100</v>
      </c>
      <c r="G199" s="170">
        <v>1</v>
      </c>
      <c r="H199" s="315"/>
      <c r="I199" s="170"/>
      <c r="J199" s="315"/>
      <c r="K199" s="170"/>
      <c r="L199" s="284"/>
      <c r="M199" s="169"/>
      <c r="N199" s="284"/>
      <c r="O199" s="393">
        <f t="shared" ref="O199:O202" si="43">ROUNDDOWN(PRODUCT(F199,G199,I199,K199,M199),2)</f>
        <v>100</v>
      </c>
      <c r="P199" s="394">
        <f>O199-Q199</f>
        <v>100</v>
      </c>
      <c r="Q199" s="395">
        <v>0</v>
      </c>
      <c r="R199" s="171"/>
      <c r="S199" s="169"/>
      <c r="T199" s="167" t="str">
        <f t="shared" si="42"/>
        <v/>
      </c>
      <c r="U199" s="168">
        <f>IF(E199='予算詳細　全体'!$L$4,F199*'予算詳細　全体'!$N$4,IF(E199='予算詳細　全体'!$L$5,F199*'予算詳細　全体'!$N$5,IF(E199='予算詳細　全体'!$L$6,F199*'予算詳細　全体'!$N$6,F199)))</f>
        <v>8</v>
      </c>
    </row>
    <row r="200" spans="1:21" x14ac:dyDescent="0.2">
      <c r="A200" s="169">
        <v>3</v>
      </c>
      <c r="B200" s="269"/>
      <c r="C200" s="270"/>
      <c r="D200" s="271"/>
      <c r="E200" s="169" t="s">
        <v>247</v>
      </c>
      <c r="F200" s="392">
        <v>10</v>
      </c>
      <c r="G200" s="170">
        <v>1</v>
      </c>
      <c r="H200" s="315"/>
      <c r="I200" s="170"/>
      <c r="J200" s="315"/>
      <c r="K200" s="170"/>
      <c r="L200" s="284"/>
      <c r="M200" s="169"/>
      <c r="N200" s="284"/>
      <c r="O200" s="393">
        <f t="shared" si="43"/>
        <v>10</v>
      </c>
      <c r="P200" s="394">
        <f>O200-Q200</f>
        <v>10</v>
      </c>
      <c r="Q200" s="395">
        <v>0</v>
      </c>
      <c r="R200" s="171"/>
      <c r="S200" s="169"/>
      <c r="T200" s="167" t="str">
        <f t="shared" si="42"/>
        <v/>
      </c>
      <c r="U200" s="168">
        <f>IF(E200='予算詳細　全体'!$L$4,F200*'予算詳細　全体'!$N$4,IF(E200='予算詳細　全体'!$L$5,F200*'予算詳細　全体'!$N$5,IF(E200='予算詳細　全体'!$L$6,F200*'予算詳細　全体'!$N$6,F200)))</f>
        <v>30</v>
      </c>
    </row>
    <row r="201" spans="1:21" x14ac:dyDescent="0.2">
      <c r="A201" s="169">
        <v>4</v>
      </c>
      <c r="B201" s="269"/>
      <c r="C201" s="270"/>
      <c r="D201" s="271"/>
      <c r="E201" s="169"/>
      <c r="F201" s="392"/>
      <c r="G201" s="170"/>
      <c r="H201" s="315"/>
      <c r="I201" s="170"/>
      <c r="J201" s="315"/>
      <c r="K201" s="170"/>
      <c r="L201" s="284"/>
      <c r="M201" s="169"/>
      <c r="N201" s="284"/>
      <c r="O201" s="393">
        <f t="shared" si="43"/>
        <v>0</v>
      </c>
      <c r="P201" s="394">
        <f>O201-Q201</f>
        <v>0</v>
      </c>
      <c r="Q201" s="395">
        <v>0</v>
      </c>
      <c r="R201" s="171"/>
      <c r="S201" s="169"/>
      <c r="T201" s="167" t="str">
        <f t="shared" si="42"/>
        <v/>
      </c>
      <c r="U201" s="168">
        <f>IF(E201='予算詳細　全体'!$L$4,F201*'予算詳細　全体'!$N$4,IF(E201='予算詳細　全体'!$L$5,F201*'予算詳細　全体'!$N$5,IF(E201='予算詳細　全体'!$L$6,F201*'予算詳細　全体'!$N$6,F201)))</f>
        <v>0</v>
      </c>
    </row>
    <row r="202" spans="1:21" ht="13.5" thickBot="1" x14ac:dyDescent="0.25">
      <c r="A202" s="169">
        <v>5</v>
      </c>
      <c r="B202" s="269"/>
      <c r="C202" s="270"/>
      <c r="D202" s="271"/>
      <c r="E202" s="169"/>
      <c r="F202" s="392"/>
      <c r="G202" s="170"/>
      <c r="H202" s="315"/>
      <c r="I202" s="170"/>
      <c r="J202" s="315"/>
      <c r="K202" s="170"/>
      <c r="L202" s="284"/>
      <c r="M202" s="169"/>
      <c r="N202" s="284"/>
      <c r="O202" s="393">
        <f t="shared" si="43"/>
        <v>0</v>
      </c>
      <c r="P202" s="394">
        <f>O202-Q202</f>
        <v>0</v>
      </c>
      <c r="Q202" s="395">
        <v>0</v>
      </c>
      <c r="R202" s="171"/>
      <c r="S202" s="169"/>
      <c r="T202" s="167" t="str">
        <f t="shared" si="42"/>
        <v/>
      </c>
      <c r="U202" s="168">
        <f>IF(E202='予算詳細　全体'!$L$4,F202*'予算詳細　全体'!$N$4,IF(E202='予算詳細　全体'!$L$5,F202*'予算詳細　全体'!$N$5,IF(E202='予算詳細　全体'!$L$6,F202*'予算詳細　全体'!$N$6,F202)))</f>
        <v>0</v>
      </c>
    </row>
    <row r="203" spans="1:21" x14ac:dyDescent="0.2">
      <c r="K203" s="140" t="str">
        <f>'予算詳細　全体'!$L$4</f>
        <v>USD</v>
      </c>
      <c r="L203" s="316"/>
      <c r="M203" s="141"/>
      <c r="N203" s="319"/>
      <c r="O203" s="396">
        <f>SUMIF($E$198:$E$202,$K203,O198:O202)</f>
        <v>1000</v>
      </c>
      <c r="P203" s="396">
        <f t="shared" ref="P203" si="44">SUMIF($E$198:$E$202,$K203,P198:P202)</f>
        <v>1000</v>
      </c>
      <c r="Q203" s="397">
        <f>SUMIF($E$198:$E$202,$K203,Q198:Q202)</f>
        <v>0</v>
      </c>
    </row>
    <row r="204" spans="1:21" x14ac:dyDescent="0.2">
      <c r="K204" s="143" t="str">
        <f>'予算詳細　全体'!$L$5</f>
        <v>MMK</v>
      </c>
      <c r="L204" s="317"/>
      <c r="M204" s="144"/>
      <c r="N204" s="320"/>
      <c r="O204" s="398">
        <f>SUMIF($E$198:$E$202,$K204,O198:O202)</f>
        <v>100</v>
      </c>
      <c r="P204" s="398">
        <f>SUMIF($E$198:$E$202,$K204,P198:P202)</f>
        <v>100</v>
      </c>
      <c r="Q204" s="399">
        <f>SUMIF($E$198:$E$202,$K204,Q198:Q202)</f>
        <v>0</v>
      </c>
    </row>
    <row r="205" spans="1:21" ht="13.5" thickBot="1" x14ac:dyDescent="0.25">
      <c r="K205" s="252" t="str">
        <f>'予算詳細　全体'!$L$6</f>
        <v>THB</v>
      </c>
      <c r="L205" s="318"/>
      <c r="M205" s="147"/>
      <c r="N205" s="321"/>
      <c r="O205" s="400">
        <f>SUMIF($E$198:$E$202,$K205,O198:O202)</f>
        <v>10</v>
      </c>
      <c r="P205" s="400">
        <f>SUMIF($E$198:$E$202,$K205,P198:P202)</f>
        <v>10</v>
      </c>
      <c r="Q205" s="401">
        <f>SUMIF($E$198:$E$202,$K205,Q198:Q202)</f>
        <v>0</v>
      </c>
    </row>
    <row r="206" spans="1:21" x14ac:dyDescent="0.2">
      <c r="K206" s="253"/>
      <c r="L206" s="325"/>
      <c r="M206" s="254"/>
      <c r="N206" s="325"/>
      <c r="O206" s="402"/>
      <c r="P206" s="402"/>
      <c r="Q206" s="402"/>
    </row>
    <row r="207" spans="1:21" x14ac:dyDescent="0.2">
      <c r="C207" t="s">
        <v>11</v>
      </c>
    </row>
    <row r="208" spans="1:21" x14ac:dyDescent="0.2">
      <c r="D208" t="s">
        <v>12</v>
      </c>
    </row>
    <row r="209" spans="1:21" s="10" customFormat="1" ht="13.5" thickBot="1" x14ac:dyDescent="0.25">
      <c r="A209" s="149" t="s">
        <v>286</v>
      </c>
      <c r="B209" s="572" t="s">
        <v>287</v>
      </c>
      <c r="C209" s="573"/>
      <c r="D209" s="574"/>
      <c r="E209" s="149" t="s">
        <v>288</v>
      </c>
      <c r="F209" s="391" t="s">
        <v>289</v>
      </c>
      <c r="G209" s="149" t="s">
        <v>290</v>
      </c>
      <c r="H209" s="149" t="s">
        <v>291</v>
      </c>
      <c r="I209" s="149" t="s">
        <v>290</v>
      </c>
      <c r="J209" s="149" t="s">
        <v>291</v>
      </c>
      <c r="K209" s="149" t="s">
        <v>290</v>
      </c>
      <c r="L209" s="149" t="s">
        <v>291</v>
      </c>
      <c r="M209" s="149" t="s">
        <v>290</v>
      </c>
      <c r="N209" s="149" t="s">
        <v>291</v>
      </c>
      <c r="O209" s="391" t="s">
        <v>296</v>
      </c>
      <c r="P209" s="391" t="s">
        <v>294</v>
      </c>
      <c r="Q209" s="391" t="s">
        <v>295</v>
      </c>
      <c r="R209" s="149" t="s">
        <v>292</v>
      </c>
      <c r="S209" s="149" t="s">
        <v>422</v>
      </c>
      <c r="T209" s="166" t="s">
        <v>421</v>
      </c>
      <c r="U209" s="166" t="s">
        <v>297</v>
      </c>
    </row>
    <row r="210" spans="1:21" ht="13.5" thickTop="1" x14ac:dyDescent="0.2">
      <c r="A210" s="169">
        <v>1</v>
      </c>
      <c r="B210" s="322"/>
      <c r="C210" s="323"/>
      <c r="D210" s="324"/>
      <c r="E210" s="169" t="s">
        <v>29</v>
      </c>
      <c r="F210" s="392">
        <v>1000</v>
      </c>
      <c r="G210" s="170">
        <v>1</v>
      </c>
      <c r="H210" s="315"/>
      <c r="I210" s="170"/>
      <c r="J210" s="315"/>
      <c r="K210" s="170"/>
      <c r="L210" s="284"/>
      <c r="M210" s="169"/>
      <c r="N210" s="284"/>
      <c r="O210" s="393">
        <f>ROUNDDOWN(PRODUCT(F210,G210,I210,K210,M210),2)</f>
        <v>1000</v>
      </c>
      <c r="P210" s="394">
        <f>O210-Q210</f>
        <v>1000</v>
      </c>
      <c r="Q210" s="395">
        <v>0</v>
      </c>
      <c r="R210" s="171"/>
      <c r="S210" s="169"/>
      <c r="T210" s="167" t="str">
        <f t="shared" ref="T210:T214" si="45">IF(U210&gt;49999,"3者見積必要","")</f>
        <v>3者見積必要</v>
      </c>
      <c r="U210" s="168">
        <f>IF(E210='予算詳細　全体'!$L$4,F210*'予算詳細　全体'!$N$4,IF(E210='予算詳細　全体'!$L$5,F210*'予算詳細　全体'!$N$5,IF(E210='予算詳細　全体'!$L$6,F210*'予算詳細　全体'!$N$6,F210)))</f>
        <v>110000</v>
      </c>
    </row>
    <row r="211" spans="1:21" x14ac:dyDescent="0.2">
      <c r="A211" s="169">
        <v>2</v>
      </c>
      <c r="B211" s="269"/>
      <c r="C211" s="270"/>
      <c r="D211" s="271"/>
      <c r="E211" s="169" t="s">
        <v>177</v>
      </c>
      <c r="F211" s="392">
        <v>100</v>
      </c>
      <c r="G211" s="170">
        <v>1</v>
      </c>
      <c r="H211" s="315"/>
      <c r="I211" s="170"/>
      <c r="J211" s="315"/>
      <c r="K211" s="170"/>
      <c r="L211" s="284"/>
      <c r="M211" s="169"/>
      <c r="N211" s="284"/>
      <c r="O211" s="393">
        <f t="shared" ref="O211:O214" si="46">ROUNDDOWN(PRODUCT(F211,G211,I211,K211,M211),2)</f>
        <v>100</v>
      </c>
      <c r="P211" s="394">
        <f>O211-Q211</f>
        <v>100</v>
      </c>
      <c r="Q211" s="395">
        <v>0</v>
      </c>
      <c r="R211" s="171"/>
      <c r="S211" s="169"/>
      <c r="T211" s="167" t="str">
        <f t="shared" si="45"/>
        <v/>
      </c>
      <c r="U211" s="168">
        <f>IF(E211='予算詳細　全体'!$L$4,F211*'予算詳細　全体'!$N$4,IF(E211='予算詳細　全体'!$L$5,F211*'予算詳細　全体'!$N$5,IF(E211='予算詳細　全体'!$L$6,F211*'予算詳細　全体'!$N$6,F211)))</f>
        <v>8</v>
      </c>
    </row>
    <row r="212" spans="1:21" x14ac:dyDescent="0.2">
      <c r="A212" s="169">
        <v>3</v>
      </c>
      <c r="B212" s="269"/>
      <c r="C212" s="270"/>
      <c r="D212" s="271"/>
      <c r="E212" s="169" t="s">
        <v>247</v>
      </c>
      <c r="F212" s="392">
        <v>10</v>
      </c>
      <c r="G212" s="170">
        <v>1</v>
      </c>
      <c r="H212" s="315"/>
      <c r="I212" s="170"/>
      <c r="J212" s="315"/>
      <c r="K212" s="170"/>
      <c r="L212" s="284"/>
      <c r="M212" s="169"/>
      <c r="N212" s="284"/>
      <c r="O212" s="393">
        <f t="shared" si="46"/>
        <v>10</v>
      </c>
      <c r="P212" s="394">
        <f>O212-Q212</f>
        <v>10</v>
      </c>
      <c r="Q212" s="395">
        <v>0</v>
      </c>
      <c r="R212" s="171"/>
      <c r="S212" s="169"/>
      <c r="T212" s="167" t="str">
        <f t="shared" si="45"/>
        <v/>
      </c>
      <c r="U212" s="168">
        <f>IF(E212='予算詳細　全体'!$L$4,F212*'予算詳細　全体'!$N$4,IF(E212='予算詳細　全体'!$L$5,F212*'予算詳細　全体'!$N$5,IF(E212='予算詳細　全体'!$L$6,F212*'予算詳細　全体'!$N$6,F212)))</f>
        <v>30</v>
      </c>
    </row>
    <row r="213" spans="1:21" x14ac:dyDescent="0.2">
      <c r="A213" s="169">
        <v>4</v>
      </c>
      <c r="B213" s="269"/>
      <c r="C213" s="270"/>
      <c r="D213" s="271"/>
      <c r="E213" s="169"/>
      <c r="F213" s="392"/>
      <c r="G213" s="170"/>
      <c r="H213" s="315"/>
      <c r="I213" s="170"/>
      <c r="J213" s="315"/>
      <c r="K213" s="170"/>
      <c r="L213" s="284"/>
      <c r="M213" s="169"/>
      <c r="N213" s="284"/>
      <c r="O213" s="393">
        <f t="shared" si="46"/>
        <v>0</v>
      </c>
      <c r="P213" s="394">
        <f>O213-Q213</f>
        <v>0</v>
      </c>
      <c r="Q213" s="395">
        <v>0</v>
      </c>
      <c r="R213" s="171"/>
      <c r="S213" s="169"/>
      <c r="T213" s="167" t="str">
        <f t="shared" si="45"/>
        <v/>
      </c>
      <c r="U213" s="168">
        <f>IF(E213='予算詳細　全体'!$L$4,F213*'予算詳細　全体'!$N$4,IF(E213='予算詳細　全体'!$L$5,F213*'予算詳細　全体'!$N$5,IF(E213='予算詳細　全体'!$L$6,F213*'予算詳細　全体'!$N$6,F213)))</f>
        <v>0</v>
      </c>
    </row>
    <row r="214" spans="1:21" ht="13.5" thickBot="1" x14ac:dyDescent="0.25">
      <c r="A214" s="169">
        <v>5</v>
      </c>
      <c r="B214" s="269"/>
      <c r="C214" s="270"/>
      <c r="D214" s="271"/>
      <c r="E214" s="169"/>
      <c r="F214" s="392"/>
      <c r="G214" s="170"/>
      <c r="H214" s="315"/>
      <c r="I214" s="170"/>
      <c r="J214" s="315"/>
      <c r="K214" s="170"/>
      <c r="L214" s="284"/>
      <c r="M214" s="169"/>
      <c r="N214" s="284"/>
      <c r="O214" s="393">
        <f t="shared" si="46"/>
        <v>0</v>
      </c>
      <c r="P214" s="394">
        <f>O214-Q214</f>
        <v>0</v>
      </c>
      <c r="Q214" s="395">
        <v>0</v>
      </c>
      <c r="R214" s="171"/>
      <c r="S214" s="169"/>
      <c r="T214" s="167" t="str">
        <f t="shared" si="45"/>
        <v/>
      </c>
      <c r="U214" s="168">
        <f>IF(E214='予算詳細　全体'!$L$4,F214*'予算詳細　全体'!$N$4,IF(E214='予算詳細　全体'!$L$5,F214*'予算詳細　全体'!$N$5,IF(E214='予算詳細　全体'!$L$6,F214*'予算詳細　全体'!$N$6,F214)))</f>
        <v>0</v>
      </c>
    </row>
    <row r="215" spans="1:21" x14ac:dyDescent="0.2">
      <c r="K215" s="140" t="str">
        <f>'予算詳細　全体'!$L$4</f>
        <v>USD</v>
      </c>
      <c r="L215" s="316"/>
      <c r="M215" s="141"/>
      <c r="N215" s="319"/>
      <c r="O215" s="396">
        <f>SUMIF($E$210:$E$214,$K215,O$210:O$214)</f>
        <v>1000</v>
      </c>
      <c r="P215" s="396">
        <f t="shared" ref="P215:Q218" si="47">SUMIF($E$210:$E$214,$K215,P$210:P$214)</f>
        <v>1000</v>
      </c>
      <c r="Q215" s="397">
        <f t="shared" si="47"/>
        <v>0</v>
      </c>
    </row>
    <row r="216" spans="1:21" x14ac:dyDescent="0.2">
      <c r="K216" s="143" t="str">
        <f>'予算詳細　全体'!$L$5</f>
        <v>MMK</v>
      </c>
      <c r="L216" s="317"/>
      <c r="M216" s="144"/>
      <c r="N216" s="320"/>
      <c r="O216" s="398">
        <f>SUMIF($E$210:$E$214,$K216,O$210:O$214)</f>
        <v>100</v>
      </c>
      <c r="P216" s="398">
        <f t="shared" si="47"/>
        <v>100</v>
      </c>
      <c r="Q216" s="399">
        <f t="shared" si="47"/>
        <v>0</v>
      </c>
    </row>
    <row r="217" spans="1:21" x14ac:dyDescent="0.2">
      <c r="K217" s="143" t="str">
        <f>'予算詳細　全体'!$L$6</f>
        <v>THB</v>
      </c>
      <c r="L217" s="317"/>
      <c r="M217" s="144"/>
      <c r="N217" s="320"/>
      <c r="O217" s="398">
        <f>SUMIF($E$210:$E$214,$K217,O$210:O$214)</f>
        <v>10</v>
      </c>
      <c r="P217" s="398">
        <f t="shared" si="47"/>
        <v>10</v>
      </c>
      <c r="Q217" s="399">
        <f t="shared" si="47"/>
        <v>0</v>
      </c>
    </row>
    <row r="218" spans="1:21" ht="13.5" thickBot="1" x14ac:dyDescent="0.25">
      <c r="K218" s="415" t="str">
        <f>'予算詳細　全体'!$L$7</f>
        <v>日本円</v>
      </c>
      <c r="L218" s="416"/>
      <c r="M218" s="417"/>
      <c r="N218" s="418"/>
      <c r="O218" s="419">
        <f>SUMIF($E$210:$E$214,$K218,O$210:O$214)</f>
        <v>0</v>
      </c>
      <c r="P218" s="419">
        <f t="shared" si="47"/>
        <v>0</v>
      </c>
      <c r="Q218" s="420">
        <f t="shared" si="47"/>
        <v>0</v>
      </c>
    </row>
    <row r="219" spans="1:21" x14ac:dyDescent="0.2">
      <c r="K219" s="253"/>
      <c r="L219" s="325"/>
      <c r="M219" s="254"/>
      <c r="N219" s="325"/>
      <c r="O219" s="402"/>
      <c r="P219" s="402"/>
      <c r="Q219" s="402"/>
    </row>
    <row r="220" spans="1:21" x14ac:dyDescent="0.2">
      <c r="D220" t="s">
        <v>13</v>
      </c>
    </row>
    <row r="221" spans="1:21" s="10" customFormat="1" ht="13.5" thickBot="1" x14ac:dyDescent="0.25">
      <c r="A221" s="149" t="s">
        <v>286</v>
      </c>
      <c r="B221" s="572" t="s">
        <v>287</v>
      </c>
      <c r="C221" s="573"/>
      <c r="D221" s="574"/>
      <c r="E221" s="149" t="s">
        <v>288</v>
      </c>
      <c r="F221" s="391" t="s">
        <v>289</v>
      </c>
      <c r="G221" s="149" t="s">
        <v>290</v>
      </c>
      <c r="H221" s="149" t="s">
        <v>291</v>
      </c>
      <c r="I221" s="149" t="s">
        <v>290</v>
      </c>
      <c r="J221" s="149" t="s">
        <v>291</v>
      </c>
      <c r="K221" s="149" t="s">
        <v>290</v>
      </c>
      <c r="L221" s="149" t="s">
        <v>291</v>
      </c>
      <c r="M221" s="149" t="s">
        <v>290</v>
      </c>
      <c r="N221" s="149" t="s">
        <v>291</v>
      </c>
      <c r="O221" s="391" t="s">
        <v>296</v>
      </c>
      <c r="P221" s="391" t="s">
        <v>294</v>
      </c>
      <c r="Q221" s="391" t="s">
        <v>295</v>
      </c>
      <c r="R221" s="149" t="s">
        <v>292</v>
      </c>
      <c r="S221" s="149" t="s">
        <v>422</v>
      </c>
      <c r="T221" s="166" t="s">
        <v>421</v>
      </c>
      <c r="U221" s="166" t="s">
        <v>297</v>
      </c>
    </row>
    <row r="222" spans="1:21" ht="13.5" thickTop="1" x14ac:dyDescent="0.2">
      <c r="A222" s="169">
        <v>1</v>
      </c>
      <c r="B222" s="322"/>
      <c r="C222" s="323"/>
      <c r="D222" s="324"/>
      <c r="E222" s="169" t="s">
        <v>29</v>
      </c>
      <c r="F222" s="392">
        <v>1000</v>
      </c>
      <c r="G222" s="170">
        <v>1</v>
      </c>
      <c r="H222" s="315"/>
      <c r="I222" s="170"/>
      <c r="J222" s="315"/>
      <c r="K222" s="170"/>
      <c r="L222" s="284"/>
      <c r="M222" s="169"/>
      <c r="N222" s="284"/>
      <c r="O222" s="393">
        <f>ROUNDDOWN(PRODUCT(F222,G222,I222,K222,M222),2)</f>
        <v>1000</v>
      </c>
      <c r="P222" s="394">
        <f>O222-Q222</f>
        <v>1000</v>
      </c>
      <c r="Q222" s="395">
        <v>0</v>
      </c>
      <c r="R222" s="171"/>
      <c r="S222" s="169"/>
      <c r="T222" s="167" t="str">
        <f t="shared" ref="T222:T226" si="48">IF(U222&gt;49999,"3者見積必要","")</f>
        <v>3者見積必要</v>
      </c>
      <c r="U222" s="168">
        <f>IF(E222='予算詳細　全体'!$L$4,F222*'予算詳細　全体'!$N$4,IF(E222='予算詳細　全体'!$L$5,F222*'予算詳細　全体'!$N$5,IF(E222='予算詳細　全体'!$L$6,F222*'予算詳細　全体'!$N$6,F222)))</f>
        <v>110000</v>
      </c>
    </row>
    <row r="223" spans="1:21" x14ac:dyDescent="0.2">
      <c r="A223" s="169">
        <v>2</v>
      </c>
      <c r="B223" s="269"/>
      <c r="C223" s="270"/>
      <c r="D223" s="271"/>
      <c r="E223" s="169" t="s">
        <v>177</v>
      </c>
      <c r="F223" s="392">
        <v>100</v>
      </c>
      <c r="G223" s="170">
        <v>1</v>
      </c>
      <c r="H223" s="315"/>
      <c r="I223" s="170"/>
      <c r="J223" s="315"/>
      <c r="K223" s="170"/>
      <c r="L223" s="284"/>
      <c r="M223" s="169"/>
      <c r="N223" s="284"/>
      <c r="O223" s="393">
        <f t="shared" ref="O223:O226" si="49">ROUNDDOWN(PRODUCT(F223,G223,I223,K223,M223),2)</f>
        <v>100</v>
      </c>
      <c r="P223" s="394">
        <f>O223-Q223</f>
        <v>100</v>
      </c>
      <c r="Q223" s="395">
        <v>0</v>
      </c>
      <c r="R223" s="171"/>
      <c r="S223" s="169"/>
      <c r="T223" s="167" t="str">
        <f t="shared" si="48"/>
        <v/>
      </c>
      <c r="U223" s="168">
        <f>IF(E223='予算詳細　全体'!$L$4,F223*'予算詳細　全体'!$N$4,IF(E223='予算詳細　全体'!$L$5,F223*'予算詳細　全体'!$N$5,IF(E223='予算詳細　全体'!$L$6,F223*'予算詳細　全体'!$N$6,F223)))</f>
        <v>8</v>
      </c>
    </row>
    <row r="224" spans="1:21" x14ac:dyDescent="0.2">
      <c r="A224" s="169">
        <v>3</v>
      </c>
      <c r="B224" s="269"/>
      <c r="C224" s="270"/>
      <c r="D224" s="271"/>
      <c r="E224" s="169" t="s">
        <v>247</v>
      </c>
      <c r="F224" s="392">
        <v>10</v>
      </c>
      <c r="G224" s="170">
        <v>1</v>
      </c>
      <c r="H224" s="315"/>
      <c r="I224" s="170"/>
      <c r="J224" s="315"/>
      <c r="K224" s="170"/>
      <c r="L224" s="284"/>
      <c r="M224" s="169"/>
      <c r="N224" s="284"/>
      <c r="O224" s="393">
        <f t="shared" si="49"/>
        <v>10</v>
      </c>
      <c r="P224" s="394">
        <f>O224-Q224</f>
        <v>10</v>
      </c>
      <c r="Q224" s="395">
        <v>0</v>
      </c>
      <c r="R224" s="171"/>
      <c r="S224" s="169"/>
      <c r="T224" s="167" t="str">
        <f t="shared" si="48"/>
        <v/>
      </c>
      <c r="U224" s="168">
        <f>IF(E224='予算詳細　全体'!$L$4,F224*'予算詳細　全体'!$N$4,IF(E224='予算詳細　全体'!$L$5,F224*'予算詳細　全体'!$N$5,IF(E224='予算詳細　全体'!$L$6,F224*'予算詳細　全体'!$N$6,F224)))</f>
        <v>30</v>
      </c>
    </row>
    <row r="225" spans="1:21" x14ac:dyDescent="0.2">
      <c r="A225" s="169">
        <v>4</v>
      </c>
      <c r="B225" s="269"/>
      <c r="C225" s="270"/>
      <c r="D225" s="271"/>
      <c r="E225" s="169"/>
      <c r="F225" s="392"/>
      <c r="G225" s="170"/>
      <c r="H225" s="315"/>
      <c r="I225" s="170"/>
      <c r="J225" s="315"/>
      <c r="K225" s="170"/>
      <c r="L225" s="284"/>
      <c r="M225" s="169"/>
      <c r="N225" s="284"/>
      <c r="O225" s="393">
        <f t="shared" si="49"/>
        <v>0</v>
      </c>
      <c r="P225" s="394">
        <f>O225-Q225</f>
        <v>0</v>
      </c>
      <c r="Q225" s="395">
        <v>0</v>
      </c>
      <c r="R225" s="171"/>
      <c r="S225" s="169"/>
      <c r="T225" s="167" t="str">
        <f t="shared" si="48"/>
        <v/>
      </c>
      <c r="U225" s="168">
        <f>IF(E225='予算詳細　全体'!$L$4,F225*'予算詳細　全体'!$N$4,IF(E225='予算詳細　全体'!$L$5,F225*'予算詳細　全体'!$N$5,IF(E225='予算詳細　全体'!$L$6,F225*'予算詳細　全体'!$N$6,F225)))</f>
        <v>0</v>
      </c>
    </row>
    <row r="226" spans="1:21" ht="13.5" thickBot="1" x14ac:dyDescent="0.25">
      <c r="A226" s="169">
        <v>5</v>
      </c>
      <c r="B226" s="269"/>
      <c r="C226" s="270"/>
      <c r="D226" s="271"/>
      <c r="E226" s="169"/>
      <c r="F226" s="392"/>
      <c r="G226" s="170"/>
      <c r="H226" s="315"/>
      <c r="I226" s="170"/>
      <c r="J226" s="315"/>
      <c r="K226" s="170"/>
      <c r="L226" s="284"/>
      <c r="M226" s="169"/>
      <c r="N226" s="284"/>
      <c r="O226" s="393">
        <f t="shared" si="49"/>
        <v>0</v>
      </c>
      <c r="P226" s="394">
        <f>O226-Q226</f>
        <v>0</v>
      </c>
      <c r="Q226" s="395">
        <v>0</v>
      </c>
      <c r="R226" s="171"/>
      <c r="S226" s="169"/>
      <c r="T226" s="167" t="str">
        <f t="shared" si="48"/>
        <v/>
      </c>
      <c r="U226" s="168">
        <f>IF(E226='予算詳細　全体'!$L$4,F226*'予算詳細　全体'!$N$4,IF(E226='予算詳細　全体'!$L$5,F226*'予算詳細　全体'!$N$5,IF(E226='予算詳細　全体'!$L$6,F226*'予算詳細　全体'!$N$6,F226)))</f>
        <v>0</v>
      </c>
    </row>
    <row r="227" spans="1:21" x14ac:dyDescent="0.2">
      <c r="K227" s="140" t="str">
        <f>'予算詳細　全体'!$L$4</f>
        <v>USD</v>
      </c>
      <c r="L227" s="316"/>
      <c r="M227" s="141"/>
      <c r="N227" s="319"/>
      <c r="O227" s="396">
        <f>SUMIF($E$222:$E$226,$K227,O$222:O$226)</f>
        <v>1000</v>
      </c>
      <c r="P227" s="396">
        <f t="shared" ref="P227:Q230" si="50">SUMIF($E$222:$E$226,$K227,P$222:P$226)</f>
        <v>1000</v>
      </c>
      <c r="Q227" s="397">
        <f t="shared" si="50"/>
        <v>0</v>
      </c>
    </row>
    <row r="228" spans="1:21" x14ac:dyDescent="0.2">
      <c r="K228" s="143" t="str">
        <f>'予算詳細　全体'!$L$5</f>
        <v>MMK</v>
      </c>
      <c r="L228" s="317"/>
      <c r="M228" s="144"/>
      <c r="N228" s="320"/>
      <c r="O228" s="398">
        <f>SUMIF($E$222:$E$226,$K228,O$222:O$226)</f>
        <v>100</v>
      </c>
      <c r="P228" s="398">
        <f t="shared" si="50"/>
        <v>100</v>
      </c>
      <c r="Q228" s="399">
        <f t="shared" si="50"/>
        <v>0</v>
      </c>
    </row>
    <row r="229" spans="1:21" x14ac:dyDescent="0.2">
      <c r="K229" s="143" t="str">
        <f>'予算詳細　全体'!$L$6</f>
        <v>THB</v>
      </c>
      <c r="L229" s="317"/>
      <c r="M229" s="144"/>
      <c r="N229" s="320"/>
      <c r="O229" s="398">
        <f>SUMIF($E$222:$E$226,$K229,O$222:O$226)</f>
        <v>10</v>
      </c>
      <c r="P229" s="398">
        <f t="shared" si="50"/>
        <v>10</v>
      </c>
      <c r="Q229" s="399">
        <f t="shared" si="50"/>
        <v>0</v>
      </c>
    </row>
    <row r="230" spans="1:21" ht="13.5" thickBot="1" x14ac:dyDescent="0.25">
      <c r="K230" s="415" t="str">
        <f>'予算詳細　全体'!$L$7</f>
        <v>日本円</v>
      </c>
      <c r="L230" s="416"/>
      <c r="M230" s="417"/>
      <c r="N230" s="418"/>
      <c r="O230" s="419">
        <f>SUMIF($E$222:$E$226,$K230,O$222:O$226)</f>
        <v>0</v>
      </c>
      <c r="P230" s="419">
        <f t="shared" si="50"/>
        <v>0</v>
      </c>
      <c r="Q230" s="420">
        <f t="shared" si="50"/>
        <v>0</v>
      </c>
    </row>
    <row r="231" spans="1:21" x14ac:dyDescent="0.2">
      <c r="K231" s="253"/>
      <c r="L231" s="325"/>
      <c r="M231" s="254"/>
      <c r="N231" s="325"/>
      <c r="O231" s="402"/>
      <c r="P231" s="402"/>
      <c r="Q231" s="402"/>
    </row>
    <row r="232" spans="1:21" x14ac:dyDescent="0.2">
      <c r="D232" t="s">
        <v>14</v>
      </c>
    </row>
    <row r="233" spans="1:21" s="10" customFormat="1" ht="13.5" thickBot="1" x14ac:dyDescent="0.25">
      <c r="A233" s="149" t="s">
        <v>286</v>
      </c>
      <c r="B233" s="572" t="s">
        <v>287</v>
      </c>
      <c r="C233" s="573"/>
      <c r="D233" s="574"/>
      <c r="E233" s="149" t="s">
        <v>288</v>
      </c>
      <c r="F233" s="391" t="s">
        <v>289</v>
      </c>
      <c r="G233" s="149" t="s">
        <v>290</v>
      </c>
      <c r="H233" s="149" t="s">
        <v>291</v>
      </c>
      <c r="I233" s="149" t="s">
        <v>290</v>
      </c>
      <c r="J233" s="149" t="s">
        <v>291</v>
      </c>
      <c r="K233" s="149" t="s">
        <v>290</v>
      </c>
      <c r="L233" s="149" t="s">
        <v>291</v>
      </c>
      <c r="M233" s="149" t="s">
        <v>290</v>
      </c>
      <c r="N233" s="149" t="s">
        <v>291</v>
      </c>
      <c r="O233" s="391" t="s">
        <v>296</v>
      </c>
      <c r="P233" s="391" t="s">
        <v>294</v>
      </c>
      <c r="Q233" s="391" t="s">
        <v>295</v>
      </c>
      <c r="R233" s="149" t="s">
        <v>292</v>
      </c>
      <c r="S233" s="149" t="s">
        <v>422</v>
      </c>
      <c r="T233" s="166" t="s">
        <v>421</v>
      </c>
      <c r="U233" s="166" t="s">
        <v>297</v>
      </c>
    </row>
    <row r="234" spans="1:21" ht="13.5" thickTop="1" x14ac:dyDescent="0.2">
      <c r="A234" s="169">
        <v>1</v>
      </c>
      <c r="B234" s="322"/>
      <c r="C234" s="323"/>
      <c r="D234" s="324"/>
      <c r="E234" s="169" t="s">
        <v>29</v>
      </c>
      <c r="F234" s="392">
        <v>9000</v>
      </c>
      <c r="G234" s="170">
        <v>1</v>
      </c>
      <c r="H234" s="315"/>
      <c r="I234" s="170"/>
      <c r="J234" s="315"/>
      <c r="K234" s="170"/>
      <c r="L234" s="284"/>
      <c r="M234" s="169"/>
      <c r="N234" s="284"/>
      <c r="O234" s="393">
        <f>ROUNDDOWN(PRODUCT(F234,G234,I234,K234,M234),2)</f>
        <v>9000</v>
      </c>
      <c r="P234" s="394">
        <f>O234-Q234</f>
        <v>9000</v>
      </c>
      <c r="Q234" s="395">
        <v>0</v>
      </c>
      <c r="R234" s="171"/>
      <c r="S234" s="169"/>
      <c r="T234" s="167" t="str">
        <f t="shared" ref="T234:T242" si="51">IF(U234&gt;49999,"3者見積必要","")</f>
        <v>3者見積必要</v>
      </c>
      <c r="U234" s="168">
        <f>IF(E234='予算詳細　全体'!$L$4,F234*'予算詳細　全体'!$N$4,IF(E234='予算詳細　全体'!$L$5,F234*'予算詳細　全体'!$N$5,IF(E234='予算詳細　全体'!$L$6,F234*'予算詳細　全体'!$N$6,F234)))</f>
        <v>990000</v>
      </c>
    </row>
    <row r="235" spans="1:21" x14ac:dyDescent="0.2">
      <c r="A235" s="169">
        <v>2</v>
      </c>
      <c r="B235" s="269"/>
      <c r="C235" s="270"/>
      <c r="D235" s="271"/>
      <c r="E235" s="169" t="s">
        <v>177</v>
      </c>
      <c r="F235" s="392">
        <v>800</v>
      </c>
      <c r="G235" s="170">
        <v>1</v>
      </c>
      <c r="H235" s="315"/>
      <c r="I235" s="170"/>
      <c r="J235" s="315"/>
      <c r="K235" s="170"/>
      <c r="L235" s="284"/>
      <c r="M235" s="169"/>
      <c r="N235" s="284"/>
      <c r="O235" s="393">
        <f t="shared" ref="O235:O242" si="52">ROUNDDOWN(PRODUCT(F235,G235,I235,K235,M235),2)</f>
        <v>800</v>
      </c>
      <c r="P235" s="394">
        <f>O235-Q235</f>
        <v>800</v>
      </c>
      <c r="Q235" s="395">
        <v>0</v>
      </c>
      <c r="R235" s="171"/>
      <c r="S235" s="169"/>
      <c r="T235" s="167" t="str">
        <f t="shared" si="51"/>
        <v/>
      </c>
      <c r="U235" s="168">
        <f>IF(E235='予算詳細　全体'!$L$4,F235*'予算詳細　全体'!$N$4,IF(E235='予算詳細　全体'!$L$5,F235*'予算詳細　全体'!$N$5,IF(E235='予算詳細　全体'!$L$6,F235*'予算詳細　全体'!$N$6,F235)))</f>
        <v>64</v>
      </c>
    </row>
    <row r="236" spans="1:21" x14ac:dyDescent="0.2">
      <c r="A236" s="169">
        <v>3</v>
      </c>
      <c r="B236" s="269"/>
      <c r="C236" s="270"/>
      <c r="D236" s="271"/>
      <c r="E236" s="169" t="s">
        <v>247</v>
      </c>
      <c r="F236" s="392">
        <v>80</v>
      </c>
      <c r="G236" s="170">
        <v>1</v>
      </c>
      <c r="H236" s="315"/>
      <c r="I236" s="170"/>
      <c r="J236" s="315"/>
      <c r="K236" s="170"/>
      <c r="L236" s="284"/>
      <c r="M236" s="169"/>
      <c r="N236" s="284"/>
      <c r="O236" s="393">
        <f t="shared" si="52"/>
        <v>80</v>
      </c>
      <c r="P236" s="394">
        <f>O236-Q236</f>
        <v>80</v>
      </c>
      <c r="Q236" s="395">
        <v>0</v>
      </c>
      <c r="R236" s="171"/>
      <c r="S236" s="169"/>
      <c r="T236" s="167" t="str">
        <f t="shared" si="51"/>
        <v/>
      </c>
      <c r="U236" s="168">
        <f>IF(E236='予算詳細　全体'!$L$4,F236*'予算詳細　全体'!$N$4,IF(E236='予算詳細　全体'!$L$5,F236*'予算詳細　全体'!$N$5,IF(E236='予算詳細　全体'!$L$6,F236*'予算詳細　全体'!$N$6,F236)))</f>
        <v>240</v>
      </c>
    </row>
    <row r="237" spans="1:21" x14ac:dyDescent="0.2">
      <c r="A237" s="169">
        <v>4</v>
      </c>
      <c r="B237" s="269"/>
      <c r="C237" s="270"/>
      <c r="D237" s="271"/>
      <c r="E237" s="169"/>
      <c r="F237" s="392"/>
      <c r="G237" s="170"/>
      <c r="H237" s="315"/>
      <c r="I237" s="170"/>
      <c r="J237" s="315"/>
      <c r="K237" s="170"/>
      <c r="L237" s="284"/>
      <c r="M237" s="169"/>
      <c r="N237" s="284"/>
      <c r="O237" s="393">
        <f t="shared" si="52"/>
        <v>0</v>
      </c>
      <c r="P237" s="394">
        <f>O237-Q237</f>
        <v>0</v>
      </c>
      <c r="Q237" s="395">
        <v>0</v>
      </c>
      <c r="R237" s="171"/>
      <c r="S237" s="169"/>
      <c r="T237" s="167" t="str">
        <f t="shared" si="51"/>
        <v/>
      </c>
      <c r="U237" s="168">
        <f>IF(E237='予算詳細　全体'!$L$4,F237*'予算詳細　全体'!$N$4,IF(E237='予算詳細　全体'!$L$5,F237*'予算詳細　全体'!$N$5,IF(E237='予算詳細　全体'!$L$6,F237*'予算詳細　全体'!$N$6,F237)))</f>
        <v>0</v>
      </c>
    </row>
    <row r="238" spans="1:21" outlineLevel="1" x14ac:dyDescent="0.2">
      <c r="A238" s="169">
        <v>5</v>
      </c>
      <c r="B238" s="269"/>
      <c r="C238" s="270"/>
      <c r="D238" s="271"/>
      <c r="E238" s="169"/>
      <c r="F238" s="392"/>
      <c r="G238" s="170"/>
      <c r="H238" s="315"/>
      <c r="I238" s="170"/>
      <c r="J238" s="315"/>
      <c r="K238" s="170"/>
      <c r="L238" s="284"/>
      <c r="M238" s="169"/>
      <c r="N238" s="284"/>
      <c r="O238" s="393">
        <f t="shared" si="52"/>
        <v>0</v>
      </c>
      <c r="P238" s="394">
        <f t="shared" ref="P238:P242" si="53">O238-Q238</f>
        <v>0</v>
      </c>
      <c r="Q238" s="395">
        <v>0</v>
      </c>
      <c r="R238" s="171"/>
      <c r="S238" s="169"/>
      <c r="T238" s="167" t="str">
        <f t="shared" si="51"/>
        <v/>
      </c>
      <c r="U238" s="168">
        <f>IF(E238='予算詳細　全体'!$L$4,F238*'予算詳細　全体'!$N$4,IF(E238='予算詳細　全体'!$L$5,F238*'予算詳細　全体'!$N$5,IF(E238='予算詳細　全体'!$L$6,F238*'予算詳細　全体'!$N$6,F238)))</f>
        <v>0</v>
      </c>
    </row>
    <row r="239" spans="1:21" outlineLevel="1" x14ac:dyDescent="0.2">
      <c r="A239" s="169">
        <v>6</v>
      </c>
      <c r="B239" s="269"/>
      <c r="C239" s="270"/>
      <c r="D239" s="271"/>
      <c r="E239" s="169"/>
      <c r="F239" s="392"/>
      <c r="G239" s="170"/>
      <c r="H239" s="315"/>
      <c r="I239" s="170"/>
      <c r="J239" s="315"/>
      <c r="K239" s="170"/>
      <c r="L239" s="284"/>
      <c r="M239" s="169"/>
      <c r="N239" s="284"/>
      <c r="O239" s="393">
        <f t="shared" si="52"/>
        <v>0</v>
      </c>
      <c r="P239" s="394">
        <f t="shared" si="53"/>
        <v>0</v>
      </c>
      <c r="Q239" s="395">
        <v>0</v>
      </c>
      <c r="R239" s="171"/>
      <c r="S239" s="169"/>
      <c r="T239" s="167" t="str">
        <f t="shared" si="51"/>
        <v/>
      </c>
      <c r="U239" s="168">
        <f>IF(E239='予算詳細　全体'!$L$4,F239*'予算詳細　全体'!$N$4,IF(E239='予算詳細　全体'!$L$5,F239*'予算詳細　全体'!$N$5,IF(E239='予算詳細　全体'!$L$6,F239*'予算詳細　全体'!$N$6,F239)))</f>
        <v>0</v>
      </c>
    </row>
    <row r="240" spans="1:21" outlineLevel="1" x14ac:dyDescent="0.2">
      <c r="A240" s="169">
        <v>7</v>
      </c>
      <c r="B240" s="269"/>
      <c r="C240" s="270"/>
      <c r="D240" s="271"/>
      <c r="E240" s="169"/>
      <c r="F240" s="392"/>
      <c r="G240" s="170"/>
      <c r="H240" s="315"/>
      <c r="I240" s="170"/>
      <c r="J240" s="315"/>
      <c r="K240" s="170"/>
      <c r="L240" s="284"/>
      <c r="M240" s="169"/>
      <c r="N240" s="284"/>
      <c r="O240" s="393">
        <f t="shared" si="52"/>
        <v>0</v>
      </c>
      <c r="P240" s="394">
        <f t="shared" si="53"/>
        <v>0</v>
      </c>
      <c r="Q240" s="395">
        <v>0</v>
      </c>
      <c r="R240" s="171"/>
      <c r="S240" s="169"/>
      <c r="T240" s="167" t="str">
        <f t="shared" si="51"/>
        <v/>
      </c>
      <c r="U240" s="168">
        <f>IF(E240='予算詳細　全体'!$L$4,F240*'予算詳細　全体'!$N$4,IF(E240='予算詳細　全体'!$L$5,F240*'予算詳細　全体'!$N$5,IF(E240='予算詳細　全体'!$L$6,F240*'予算詳細　全体'!$N$6,F240)))</f>
        <v>0</v>
      </c>
    </row>
    <row r="241" spans="1:21" outlineLevel="1" x14ac:dyDescent="0.2">
      <c r="A241" s="169">
        <v>8</v>
      </c>
      <c r="B241" s="269"/>
      <c r="C241" s="270"/>
      <c r="D241" s="271"/>
      <c r="E241" s="169"/>
      <c r="F241" s="392"/>
      <c r="G241" s="170"/>
      <c r="H241" s="315"/>
      <c r="I241" s="170"/>
      <c r="J241" s="315"/>
      <c r="K241" s="170"/>
      <c r="L241" s="284"/>
      <c r="M241" s="169"/>
      <c r="N241" s="284"/>
      <c r="O241" s="393">
        <f t="shared" si="52"/>
        <v>0</v>
      </c>
      <c r="P241" s="394">
        <f t="shared" si="53"/>
        <v>0</v>
      </c>
      <c r="Q241" s="395">
        <v>0</v>
      </c>
      <c r="R241" s="171"/>
      <c r="S241" s="169"/>
      <c r="T241" s="167" t="str">
        <f t="shared" si="51"/>
        <v/>
      </c>
      <c r="U241" s="168">
        <f>IF(E241='予算詳細　全体'!$L$4,F241*'予算詳細　全体'!$N$4,IF(E241='予算詳細　全体'!$L$5,F241*'予算詳細　全体'!$N$5,IF(E241='予算詳細　全体'!$L$6,F241*'予算詳細　全体'!$N$6,F241)))</f>
        <v>0</v>
      </c>
    </row>
    <row r="242" spans="1:21" ht="13.5" outlineLevel="1" thickBot="1" x14ac:dyDescent="0.25">
      <c r="A242" s="169">
        <v>9</v>
      </c>
      <c r="B242" s="269"/>
      <c r="C242" s="270"/>
      <c r="D242" s="271"/>
      <c r="E242" s="169"/>
      <c r="F242" s="392"/>
      <c r="G242" s="170"/>
      <c r="H242" s="315"/>
      <c r="I242" s="170"/>
      <c r="J242" s="315"/>
      <c r="K242" s="170"/>
      <c r="L242" s="284"/>
      <c r="M242" s="169"/>
      <c r="N242" s="284"/>
      <c r="O242" s="393">
        <f t="shared" si="52"/>
        <v>0</v>
      </c>
      <c r="P242" s="394">
        <f t="shared" si="53"/>
        <v>0</v>
      </c>
      <c r="Q242" s="395">
        <v>0</v>
      </c>
      <c r="R242" s="171"/>
      <c r="S242" s="169"/>
      <c r="T242" s="167" t="str">
        <f t="shared" si="51"/>
        <v/>
      </c>
      <c r="U242" s="168">
        <f>IF(E242='予算詳細　全体'!$L$4,F242*'予算詳細　全体'!$N$4,IF(E242='予算詳細　全体'!$L$5,F242*'予算詳細　全体'!$N$5,IF(E242='予算詳細　全体'!$L$6,F242*'予算詳細　全体'!$N$6,F242)))</f>
        <v>0</v>
      </c>
    </row>
    <row r="243" spans="1:21" x14ac:dyDescent="0.2">
      <c r="K243" s="140" t="str">
        <f>'予算詳細　全体'!$L$4</f>
        <v>USD</v>
      </c>
      <c r="L243" s="316"/>
      <c r="M243" s="141"/>
      <c r="N243" s="319"/>
      <c r="O243" s="396">
        <f>SUMIF($E$234:$E$242,$K243,O$234:O$242)</f>
        <v>9000</v>
      </c>
      <c r="P243" s="396">
        <f>SUMIF($E$234:$E$242,$K243,P$234:P$242)</f>
        <v>9000</v>
      </c>
      <c r="Q243" s="397">
        <f t="shared" ref="Q243" si="54">SUMIF($E$234:$E$242,$K243,Q$234:Q$242)</f>
        <v>0</v>
      </c>
    </row>
    <row r="244" spans="1:21" x14ac:dyDescent="0.2">
      <c r="K244" s="143" t="str">
        <f>'予算詳細　全体'!$L$5</f>
        <v>MMK</v>
      </c>
      <c r="L244" s="317"/>
      <c r="M244" s="144"/>
      <c r="N244" s="320"/>
      <c r="O244" s="398">
        <f>SUMIF($E$234:$E$242,$K244,O$234:O$242)</f>
        <v>800</v>
      </c>
      <c r="P244" s="398">
        <f t="shared" ref="P244:Q246" si="55">SUMIF($E$234:$E$242,$K244,P$234:P$242)</f>
        <v>800</v>
      </c>
      <c r="Q244" s="399">
        <f t="shared" si="55"/>
        <v>0</v>
      </c>
    </row>
    <row r="245" spans="1:21" x14ac:dyDescent="0.2">
      <c r="K245" s="143" t="str">
        <f>'予算詳細　全体'!$L$6</f>
        <v>THB</v>
      </c>
      <c r="L245" s="317"/>
      <c r="M245" s="144"/>
      <c r="N245" s="320"/>
      <c r="O245" s="398">
        <f>SUMIF($E$234:$E$242,$K245,O$234:O$242)</f>
        <v>80</v>
      </c>
      <c r="P245" s="398">
        <f t="shared" si="55"/>
        <v>80</v>
      </c>
      <c r="Q245" s="399">
        <f t="shared" si="55"/>
        <v>0</v>
      </c>
    </row>
    <row r="246" spans="1:21" ht="13.5" thickBot="1" x14ac:dyDescent="0.25">
      <c r="K246" s="415" t="str">
        <f>'予算詳細　全体'!$L$7</f>
        <v>日本円</v>
      </c>
      <c r="L246" s="416"/>
      <c r="M246" s="417"/>
      <c r="N246" s="418"/>
      <c r="O246" s="419">
        <f>SUMIF($E$234:$E$242,$K246,O$234:O$242)</f>
        <v>0</v>
      </c>
      <c r="P246" s="419">
        <f t="shared" si="55"/>
        <v>0</v>
      </c>
      <c r="Q246" s="420">
        <f t="shared" si="55"/>
        <v>0</v>
      </c>
    </row>
    <row r="247" spans="1:21" x14ac:dyDescent="0.2">
      <c r="A247" s="221"/>
    </row>
    <row r="248" spans="1:21" x14ac:dyDescent="0.2">
      <c r="C248" t="s">
        <v>15</v>
      </c>
    </row>
    <row r="249" spans="1:21" x14ac:dyDescent="0.2">
      <c r="D249" t="s">
        <v>16</v>
      </c>
    </row>
    <row r="250" spans="1:21" s="10" customFormat="1" ht="13.5" thickBot="1" x14ac:dyDescent="0.25">
      <c r="A250" s="149" t="s">
        <v>286</v>
      </c>
      <c r="B250" s="572" t="s">
        <v>287</v>
      </c>
      <c r="C250" s="573"/>
      <c r="D250" s="574"/>
      <c r="E250" s="149" t="s">
        <v>288</v>
      </c>
      <c r="F250" s="391" t="s">
        <v>289</v>
      </c>
      <c r="G250" s="149" t="s">
        <v>290</v>
      </c>
      <c r="H250" s="149" t="s">
        <v>291</v>
      </c>
      <c r="I250" s="149" t="s">
        <v>290</v>
      </c>
      <c r="J250" s="149" t="s">
        <v>291</v>
      </c>
      <c r="K250" s="149" t="s">
        <v>290</v>
      </c>
      <c r="L250" s="149" t="s">
        <v>291</v>
      </c>
      <c r="M250" s="149" t="s">
        <v>290</v>
      </c>
      <c r="N250" s="149" t="s">
        <v>291</v>
      </c>
      <c r="O250" s="391" t="s">
        <v>296</v>
      </c>
      <c r="P250" s="391" t="s">
        <v>294</v>
      </c>
      <c r="Q250" s="391" t="s">
        <v>295</v>
      </c>
      <c r="R250" s="149" t="s">
        <v>292</v>
      </c>
      <c r="S250" s="149" t="s">
        <v>422</v>
      </c>
      <c r="T250" s="166" t="s">
        <v>421</v>
      </c>
      <c r="U250" s="166" t="s">
        <v>297</v>
      </c>
    </row>
    <row r="251" spans="1:21" ht="13.5" thickTop="1" x14ac:dyDescent="0.2">
      <c r="A251" s="169">
        <v>1</v>
      </c>
      <c r="B251" s="322"/>
      <c r="C251" s="323"/>
      <c r="D251" s="324"/>
      <c r="E251" s="169" t="s">
        <v>26</v>
      </c>
      <c r="F251" s="392">
        <v>200000</v>
      </c>
      <c r="G251" s="170">
        <v>1</v>
      </c>
      <c r="H251" s="315" t="s">
        <v>341</v>
      </c>
      <c r="I251" s="170"/>
      <c r="J251" s="315"/>
      <c r="K251" s="170"/>
      <c r="L251" s="284"/>
      <c r="M251" s="169"/>
      <c r="N251" s="284"/>
      <c r="O251" s="393">
        <f>ROUNDDOWN(PRODUCT(F251,G251,I251,K251,M251),2)</f>
        <v>200000</v>
      </c>
      <c r="P251" s="394">
        <f t="shared" ref="P251:P270" si="56">O251-Q251</f>
        <v>200000</v>
      </c>
      <c r="Q251" s="395">
        <v>0</v>
      </c>
      <c r="R251" s="171"/>
      <c r="S251" s="169"/>
      <c r="T251" s="167" t="str">
        <f t="shared" ref="T251:T270" si="57">IF(U251&gt;49999,"3者見積必要","")</f>
        <v>3者見積必要</v>
      </c>
      <c r="U251" s="168">
        <f>IF(E251='予算詳細　全体'!$L$4,F251*'予算詳細　全体'!$N$4,IF(E251='予算詳細　全体'!$L$5,F251*'予算詳細　全体'!$N$5,IF(E251='予算詳細　全体'!$L$6,F251*'予算詳細　全体'!$N$6,F251)))</f>
        <v>200000</v>
      </c>
    </row>
    <row r="252" spans="1:21" x14ac:dyDescent="0.2">
      <c r="A252" s="169">
        <v>2</v>
      </c>
      <c r="B252" s="269"/>
      <c r="C252" s="270"/>
      <c r="D252" s="271"/>
      <c r="E252" s="169" t="s">
        <v>26</v>
      </c>
      <c r="F252" s="392">
        <v>150000</v>
      </c>
      <c r="G252" s="170">
        <v>2</v>
      </c>
      <c r="H252" s="315" t="s">
        <v>341</v>
      </c>
      <c r="I252" s="170"/>
      <c r="J252" s="315"/>
      <c r="K252" s="170"/>
      <c r="L252" s="284"/>
      <c r="M252" s="169"/>
      <c r="N252" s="284"/>
      <c r="O252" s="393">
        <f t="shared" ref="O252:O269" si="58">ROUNDDOWN(PRODUCT(F252,G252,I252,K252,M252),2)</f>
        <v>300000</v>
      </c>
      <c r="P252" s="394">
        <f t="shared" si="56"/>
        <v>300000</v>
      </c>
      <c r="Q252" s="395">
        <v>0</v>
      </c>
      <c r="R252" s="171"/>
      <c r="S252" s="169"/>
      <c r="T252" s="167" t="str">
        <f t="shared" si="57"/>
        <v>3者見積必要</v>
      </c>
      <c r="U252" s="168">
        <f>IF(E252='予算詳細　全体'!$L$4,F252*'予算詳細　全体'!$N$4,IF(E252='予算詳細　全体'!$L$5,F252*'予算詳細　全体'!$N$5,IF(E252='予算詳細　全体'!$L$6,F252*'予算詳細　全体'!$N$6,F252)))</f>
        <v>150000</v>
      </c>
    </row>
    <row r="253" spans="1:21" x14ac:dyDescent="0.2">
      <c r="A253" s="169">
        <v>3</v>
      </c>
      <c r="B253" s="269"/>
      <c r="C253" s="270"/>
      <c r="D253" s="271"/>
      <c r="E253" s="169" t="s">
        <v>26</v>
      </c>
      <c r="F253" s="392">
        <v>3000</v>
      </c>
      <c r="G253" s="170">
        <v>3</v>
      </c>
      <c r="H253" s="315" t="s">
        <v>341</v>
      </c>
      <c r="I253" s="170"/>
      <c r="J253" s="315"/>
      <c r="K253" s="170"/>
      <c r="L253" s="284"/>
      <c r="M253" s="169"/>
      <c r="N253" s="284"/>
      <c r="O253" s="393">
        <f t="shared" si="58"/>
        <v>9000</v>
      </c>
      <c r="P253" s="394">
        <f t="shared" si="56"/>
        <v>9000</v>
      </c>
      <c r="Q253" s="395">
        <v>0</v>
      </c>
      <c r="R253" s="171"/>
      <c r="S253" s="169"/>
      <c r="T253" s="167" t="str">
        <f t="shared" si="57"/>
        <v/>
      </c>
      <c r="U253" s="168">
        <f>IF(E253='予算詳細　全体'!$L$4,F253*'予算詳細　全体'!$N$4,IF(E253='予算詳細　全体'!$L$5,F253*'予算詳細　全体'!$N$5,IF(E253='予算詳細　全体'!$L$6,F253*'予算詳細　全体'!$N$6,F253)))</f>
        <v>3000</v>
      </c>
    </row>
    <row r="254" spans="1:21" x14ac:dyDescent="0.2">
      <c r="A254" s="169">
        <v>4</v>
      </c>
      <c r="B254" s="269"/>
      <c r="C254" s="270"/>
      <c r="D254" s="271"/>
      <c r="E254" s="169" t="s">
        <v>29</v>
      </c>
      <c r="F254" s="392">
        <v>500</v>
      </c>
      <c r="G254" s="170">
        <v>3</v>
      </c>
      <c r="H254" s="315" t="s">
        <v>341</v>
      </c>
      <c r="I254" s="170"/>
      <c r="J254" s="315"/>
      <c r="K254" s="170"/>
      <c r="L254" s="284"/>
      <c r="M254" s="169"/>
      <c r="N254" s="284"/>
      <c r="O254" s="393">
        <f t="shared" si="58"/>
        <v>1500</v>
      </c>
      <c r="P254" s="394">
        <f t="shared" si="56"/>
        <v>1500</v>
      </c>
      <c r="Q254" s="395">
        <v>0</v>
      </c>
      <c r="R254" s="171"/>
      <c r="S254" s="169"/>
      <c r="T254" s="167" t="str">
        <f t="shared" si="57"/>
        <v>3者見積必要</v>
      </c>
      <c r="U254" s="168">
        <f>IF(E254='予算詳細　全体'!$L$4,F254*'予算詳細　全体'!$N$4,IF(E254='予算詳細　全体'!$L$5,F254*'予算詳細　全体'!$N$5,IF(E254='予算詳細　全体'!$L$6,F254*'予算詳細　全体'!$N$6,F254)))</f>
        <v>55000</v>
      </c>
    </row>
    <row r="255" spans="1:21" x14ac:dyDescent="0.2">
      <c r="A255" s="169">
        <v>5</v>
      </c>
      <c r="B255" s="269"/>
      <c r="C255" s="270"/>
      <c r="D255" s="271"/>
      <c r="E255" s="169"/>
      <c r="F255" s="392"/>
      <c r="G255" s="170"/>
      <c r="H255" s="315"/>
      <c r="I255" s="170"/>
      <c r="J255" s="315"/>
      <c r="K255" s="170"/>
      <c r="L255" s="284"/>
      <c r="M255" s="169"/>
      <c r="N255" s="284"/>
      <c r="O255" s="393">
        <f t="shared" si="58"/>
        <v>0</v>
      </c>
      <c r="P255" s="394">
        <f t="shared" si="56"/>
        <v>0</v>
      </c>
      <c r="Q255" s="395">
        <v>0</v>
      </c>
      <c r="R255" s="171"/>
      <c r="S255" s="169"/>
      <c r="T255" s="167" t="str">
        <f t="shared" si="57"/>
        <v/>
      </c>
      <c r="U255" s="168">
        <f>IF(E255='予算詳細　全体'!$L$4,F255*'予算詳細　全体'!$N$4,IF(E255='予算詳細　全体'!$L$5,F255*'予算詳細　全体'!$N$5,IF(E255='予算詳細　全体'!$L$6,F255*'予算詳細　全体'!$N$6,F255)))</f>
        <v>0</v>
      </c>
    </row>
    <row r="256" spans="1:21" x14ac:dyDescent="0.2">
      <c r="A256" s="169">
        <v>6</v>
      </c>
      <c r="B256" s="269"/>
      <c r="C256" s="270"/>
      <c r="D256" s="271"/>
      <c r="E256" s="169"/>
      <c r="F256" s="392"/>
      <c r="G256" s="170"/>
      <c r="H256" s="315"/>
      <c r="I256" s="170"/>
      <c r="J256" s="315"/>
      <c r="K256" s="170"/>
      <c r="L256" s="284"/>
      <c r="M256" s="169"/>
      <c r="N256" s="284"/>
      <c r="O256" s="393">
        <f t="shared" si="58"/>
        <v>0</v>
      </c>
      <c r="P256" s="394">
        <f t="shared" si="56"/>
        <v>0</v>
      </c>
      <c r="Q256" s="395">
        <v>0</v>
      </c>
      <c r="R256" s="171"/>
      <c r="S256" s="169"/>
      <c r="T256" s="167" t="str">
        <f t="shared" si="57"/>
        <v/>
      </c>
      <c r="U256" s="168">
        <f>IF(E256='予算詳細　全体'!$L$4,F256*'予算詳細　全体'!$N$4,IF(E256='予算詳細　全体'!$L$5,F256*'予算詳細　全体'!$N$5,IF(E256='予算詳細　全体'!$L$6,F256*'予算詳細　全体'!$N$6,F256)))</f>
        <v>0</v>
      </c>
    </row>
    <row r="257" spans="1:21" x14ac:dyDescent="0.2">
      <c r="A257" s="169">
        <v>7</v>
      </c>
      <c r="B257" s="269"/>
      <c r="C257" s="270"/>
      <c r="D257" s="271"/>
      <c r="E257" s="169"/>
      <c r="F257" s="392"/>
      <c r="G257" s="170"/>
      <c r="H257" s="315"/>
      <c r="I257" s="170"/>
      <c r="J257" s="315"/>
      <c r="K257" s="170"/>
      <c r="L257" s="284"/>
      <c r="M257" s="169"/>
      <c r="N257" s="284"/>
      <c r="O257" s="393">
        <f t="shared" si="58"/>
        <v>0</v>
      </c>
      <c r="P257" s="394">
        <f t="shared" si="56"/>
        <v>0</v>
      </c>
      <c r="Q257" s="395">
        <v>0</v>
      </c>
      <c r="R257" s="171"/>
      <c r="S257" s="169"/>
      <c r="T257" s="167" t="str">
        <f t="shared" si="57"/>
        <v/>
      </c>
      <c r="U257" s="168">
        <f>IF(E257='予算詳細　全体'!$L$4,F257*'予算詳細　全体'!$N$4,IF(E257='予算詳細　全体'!$L$5,F257*'予算詳細　全体'!$N$5,IF(E257='予算詳細　全体'!$L$6,F257*'予算詳細　全体'!$N$6,F257)))</f>
        <v>0</v>
      </c>
    </row>
    <row r="258" spans="1:21" x14ac:dyDescent="0.2">
      <c r="A258" s="169">
        <v>8</v>
      </c>
      <c r="B258" s="269"/>
      <c r="C258" s="270"/>
      <c r="D258" s="271"/>
      <c r="E258" s="169"/>
      <c r="F258" s="392"/>
      <c r="G258" s="170"/>
      <c r="H258" s="315"/>
      <c r="I258" s="170"/>
      <c r="J258" s="315"/>
      <c r="K258" s="170"/>
      <c r="L258" s="284"/>
      <c r="M258" s="169"/>
      <c r="N258" s="284"/>
      <c r="O258" s="393">
        <f t="shared" si="58"/>
        <v>0</v>
      </c>
      <c r="P258" s="394">
        <f t="shared" si="56"/>
        <v>0</v>
      </c>
      <c r="Q258" s="395">
        <v>0</v>
      </c>
      <c r="R258" s="171"/>
      <c r="S258" s="169"/>
      <c r="T258" s="167" t="str">
        <f t="shared" si="57"/>
        <v/>
      </c>
      <c r="U258" s="168">
        <f>IF(E258='予算詳細　全体'!$L$4,F258*'予算詳細　全体'!$N$4,IF(E258='予算詳細　全体'!$L$5,F258*'予算詳細　全体'!$N$5,IF(E258='予算詳細　全体'!$L$6,F258*'予算詳細　全体'!$N$6,F258)))</f>
        <v>0</v>
      </c>
    </row>
    <row r="259" spans="1:21" x14ac:dyDescent="0.2">
      <c r="A259" s="169">
        <v>9</v>
      </c>
      <c r="B259" s="269"/>
      <c r="C259" s="270"/>
      <c r="D259" s="271"/>
      <c r="E259" s="169"/>
      <c r="F259" s="392"/>
      <c r="G259" s="170"/>
      <c r="H259" s="315"/>
      <c r="I259" s="170"/>
      <c r="J259" s="315"/>
      <c r="K259" s="170"/>
      <c r="L259" s="284"/>
      <c r="M259" s="169"/>
      <c r="N259" s="284"/>
      <c r="O259" s="393">
        <f t="shared" si="58"/>
        <v>0</v>
      </c>
      <c r="P259" s="394">
        <f t="shared" si="56"/>
        <v>0</v>
      </c>
      <c r="Q259" s="395">
        <v>0</v>
      </c>
      <c r="R259" s="171"/>
      <c r="S259" s="169"/>
      <c r="T259" s="167" t="str">
        <f t="shared" si="57"/>
        <v/>
      </c>
      <c r="U259" s="168">
        <f>IF(E259='予算詳細　全体'!$L$4,F259*'予算詳細　全体'!$N$4,IF(E259='予算詳細　全体'!$L$5,F259*'予算詳細　全体'!$N$5,IF(E259='予算詳細　全体'!$L$6,F259*'予算詳細　全体'!$N$6,F259)))</f>
        <v>0</v>
      </c>
    </row>
    <row r="260" spans="1:21" x14ac:dyDescent="0.2">
      <c r="A260" s="169">
        <v>10</v>
      </c>
      <c r="B260" s="269"/>
      <c r="C260" s="270"/>
      <c r="D260" s="271"/>
      <c r="E260" s="169"/>
      <c r="F260" s="392"/>
      <c r="G260" s="170"/>
      <c r="H260" s="315"/>
      <c r="I260" s="170"/>
      <c r="J260" s="315"/>
      <c r="K260" s="170"/>
      <c r="L260" s="284"/>
      <c r="M260" s="169"/>
      <c r="N260" s="284"/>
      <c r="O260" s="393">
        <f t="shared" si="58"/>
        <v>0</v>
      </c>
      <c r="P260" s="394">
        <f t="shared" si="56"/>
        <v>0</v>
      </c>
      <c r="Q260" s="395">
        <v>0</v>
      </c>
      <c r="R260" s="171"/>
      <c r="S260" s="169"/>
      <c r="T260" s="167" t="str">
        <f t="shared" si="57"/>
        <v/>
      </c>
      <c r="U260" s="168">
        <f>IF(E260='予算詳細　全体'!$L$4,F260*'予算詳細　全体'!$N$4,IF(E260='予算詳細　全体'!$L$5,F260*'予算詳細　全体'!$N$5,IF(E260='予算詳細　全体'!$L$6,F260*'予算詳細　全体'!$N$6,F260)))</f>
        <v>0</v>
      </c>
    </row>
    <row r="261" spans="1:21" x14ac:dyDescent="0.2">
      <c r="A261" s="169">
        <v>11</v>
      </c>
      <c r="B261" s="269"/>
      <c r="C261" s="270"/>
      <c r="D261" s="271"/>
      <c r="E261" s="169"/>
      <c r="F261" s="392"/>
      <c r="G261" s="170"/>
      <c r="H261" s="315"/>
      <c r="I261" s="170"/>
      <c r="J261" s="315"/>
      <c r="K261" s="170"/>
      <c r="L261" s="284"/>
      <c r="M261" s="169"/>
      <c r="N261" s="284"/>
      <c r="O261" s="393">
        <f t="shared" si="58"/>
        <v>0</v>
      </c>
      <c r="P261" s="394">
        <f t="shared" si="56"/>
        <v>0</v>
      </c>
      <c r="Q261" s="395">
        <v>0</v>
      </c>
      <c r="R261" s="171"/>
      <c r="S261" s="169"/>
      <c r="T261" s="167" t="str">
        <f t="shared" si="57"/>
        <v/>
      </c>
      <c r="U261" s="168">
        <f>IF(E261='予算詳細　全体'!$L$4,F261*'予算詳細　全体'!$N$4,IF(E261='予算詳細　全体'!$L$5,F261*'予算詳細　全体'!$N$5,IF(E261='予算詳細　全体'!$L$6,F261*'予算詳細　全体'!$N$6,F261)))</f>
        <v>0</v>
      </c>
    </row>
    <row r="262" spans="1:21" x14ac:dyDescent="0.2">
      <c r="A262" s="169">
        <v>12</v>
      </c>
      <c r="B262" s="269"/>
      <c r="C262" s="270"/>
      <c r="D262" s="271"/>
      <c r="E262" s="169"/>
      <c r="F262" s="392"/>
      <c r="G262" s="170"/>
      <c r="H262" s="315"/>
      <c r="I262" s="170"/>
      <c r="J262" s="315"/>
      <c r="K262" s="170"/>
      <c r="L262" s="284"/>
      <c r="M262" s="169"/>
      <c r="N262" s="284"/>
      <c r="O262" s="393">
        <f t="shared" si="58"/>
        <v>0</v>
      </c>
      <c r="P262" s="394">
        <f t="shared" si="56"/>
        <v>0</v>
      </c>
      <c r="Q262" s="395">
        <v>0</v>
      </c>
      <c r="R262" s="171"/>
      <c r="S262" s="169"/>
      <c r="T262" s="167" t="str">
        <f t="shared" si="57"/>
        <v/>
      </c>
      <c r="U262" s="168">
        <f>IF(E262='予算詳細　全体'!$L$4,F262*'予算詳細　全体'!$N$4,IF(E262='予算詳細　全体'!$L$5,F262*'予算詳細　全体'!$N$5,IF(E262='予算詳細　全体'!$L$6,F262*'予算詳細　全体'!$N$6,F262)))</f>
        <v>0</v>
      </c>
    </row>
    <row r="263" spans="1:21" x14ac:dyDescent="0.2">
      <c r="A263" s="169">
        <v>13</v>
      </c>
      <c r="B263" s="269"/>
      <c r="C263" s="270"/>
      <c r="D263" s="271"/>
      <c r="E263" s="169"/>
      <c r="F263" s="392"/>
      <c r="G263" s="170"/>
      <c r="H263" s="315"/>
      <c r="I263" s="170"/>
      <c r="J263" s="315"/>
      <c r="K263" s="170"/>
      <c r="L263" s="284"/>
      <c r="M263" s="169"/>
      <c r="N263" s="284"/>
      <c r="O263" s="393">
        <f t="shared" si="58"/>
        <v>0</v>
      </c>
      <c r="P263" s="394">
        <f t="shared" si="56"/>
        <v>0</v>
      </c>
      <c r="Q263" s="395">
        <v>0</v>
      </c>
      <c r="R263" s="171"/>
      <c r="S263" s="169"/>
      <c r="T263" s="167" t="str">
        <f t="shared" si="57"/>
        <v/>
      </c>
      <c r="U263" s="168">
        <f>IF(E263='予算詳細　全体'!$L$4,F263*'予算詳細　全体'!$N$4,IF(E263='予算詳細　全体'!$L$5,F263*'予算詳細　全体'!$N$5,IF(E263='予算詳細　全体'!$L$6,F263*'予算詳細　全体'!$N$6,F263)))</f>
        <v>0</v>
      </c>
    </row>
    <row r="264" spans="1:21" x14ac:dyDescent="0.2">
      <c r="A264" s="169">
        <v>14</v>
      </c>
      <c r="B264" s="269"/>
      <c r="C264" s="270"/>
      <c r="D264" s="271"/>
      <c r="E264" s="169"/>
      <c r="F264" s="392"/>
      <c r="G264" s="170"/>
      <c r="H264" s="315"/>
      <c r="I264" s="170"/>
      <c r="J264" s="315"/>
      <c r="K264" s="170"/>
      <c r="L264" s="284"/>
      <c r="M264" s="169"/>
      <c r="N264" s="284"/>
      <c r="O264" s="393">
        <f t="shared" si="58"/>
        <v>0</v>
      </c>
      <c r="P264" s="394">
        <f t="shared" si="56"/>
        <v>0</v>
      </c>
      <c r="Q264" s="395">
        <v>0</v>
      </c>
      <c r="R264" s="171"/>
      <c r="S264" s="169"/>
      <c r="T264" s="167" t="str">
        <f t="shared" si="57"/>
        <v/>
      </c>
      <c r="U264" s="168">
        <f>IF(E264='予算詳細　全体'!$L$4,F264*'予算詳細　全体'!$N$4,IF(E264='予算詳細　全体'!$L$5,F264*'予算詳細　全体'!$N$5,IF(E264='予算詳細　全体'!$L$6,F264*'予算詳細　全体'!$N$6,F264)))</f>
        <v>0</v>
      </c>
    </row>
    <row r="265" spans="1:21" x14ac:dyDescent="0.2">
      <c r="A265" s="169">
        <v>15</v>
      </c>
      <c r="B265" s="269"/>
      <c r="C265" s="270"/>
      <c r="D265" s="271"/>
      <c r="E265" s="169"/>
      <c r="F265" s="392"/>
      <c r="G265" s="170"/>
      <c r="H265" s="315"/>
      <c r="I265" s="170"/>
      <c r="J265" s="315"/>
      <c r="K265" s="170"/>
      <c r="L265" s="284"/>
      <c r="M265" s="169"/>
      <c r="N265" s="284"/>
      <c r="O265" s="393">
        <f t="shared" si="58"/>
        <v>0</v>
      </c>
      <c r="P265" s="394">
        <f t="shared" si="56"/>
        <v>0</v>
      </c>
      <c r="Q265" s="395">
        <v>0</v>
      </c>
      <c r="R265" s="171"/>
      <c r="S265" s="169"/>
      <c r="T265" s="167" t="str">
        <f t="shared" si="57"/>
        <v/>
      </c>
      <c r="U265" s="168">
        <f>IF(E265='予算詳細　全体'!$L$4,F265*'予算詳細　全体'!$N$4,IF(E265='予算詳細　全体'!$L$5,F265*'予算詳細　全体'!$N$5,IF(E265='予算詳細　全体'!$L$6,F265*'予算詳細　全体'!$N$6,F265)))</f>
        <v>0</v>
      </c>
    </row>
    <row r="266" spans="1:21" x14ac:dyDescent="0.2">
      <c r="A266" s="169">
        <v>16</v>
      </c>
      <c r="B266" s="269"/>
      <c r="C266" s="270"/>
      <c r="D266" s="271"/>
      <c r="E266" s="169"/>
      <c r="F266" s="392"/>
      <c r="G266" s="170"/>
      <c r="H266" s="315"/>
      <c r="I266" s="170"/>
      <c r="J266" s="315"/>
      <c r="K266" s="170"/>
      <c r="L266" s="284"/>
      <c r="M266" s="169"/>
      <c r="N266" s="284"/>
      <c r="O266" s="393">
        <f t="shared" si="58"/>
        <v>0</v>
      </c>
      <c r="P266" s="394">
        <f t="shared" si="56"/>
        <v>0</v>
      </c>
      <c r="Q266" s="395">
        <v>0</v>
      </c>
      <c r="R266" s="171"/>
      <c r="S266" s="169"/>
      <c r="T266" s="167" t="str">
        <f t="shared" si="57"/>
        <v/>
      </c>
      <c r="U266" s="168">
        <f>IF(E266='予算詳細　全体'!$L$4,F266*'予算詳細　全体'!$N$4,IF(E266='予算詳細　全体'!$L$5,F266*'予算詳細　全体'!$N$5,IF(E266='予算詳細　全体'!$L$6,F266*'予算詳細　全体'!$N$6,F266)))</f>
        <v>0</v>
      </c>
    </row>
    <row r="267" spans="1:21" x14ac:dyDescent="0.2">
      <c r="A267" s="169">
        <v>17</v>
      </c>
      <c r="B267" s="269"/>
      <c r="C267" s="270"/>
      <c r="D267" s="271"/>
      <c r="E267" s="169"/>
      <c r="F267" s="392"/>
      <c r="G267" s="170"/>
      <c r="H267" s="315"/>
      <c r="I267" s="170"/>
      <c r="J267" s="315"/>
      <c r="K267" s="170"/>
      <c r="L267" s="284"/>
      <c r="M267" s="169"/>
      <c r="N267" s="284"/>
      <c r="O267" s="393">
        <f t="shared" si="58"/>
        <v>0</v>
      </c>
      <c r="P267" s="394">
        <f t="shared" si="56"/>
        <v>0</v>
      </c>
      <c r="Q267" s="395">
        <v>0</v>
      </c>
      <c r="R267" s="171"/>
      <c r="S267" s="169"/>
      <c r="T267" s="167" t="str">
        <f t="shared" si="57"/>
        <v/>
      </c>
      <c r="U267" s="168">
        <f>IF(E267='予算詳細　全体'!$L$4,F267*'予算詳細　全体'!$N$4,IF(E267='予算詳細　全体'!$L$5,F267*'予算詳細　全体'!$N$5,IF(E267='予算詳細　全体'!$L$6,F267*'予算詳細　全体'!$N$6,F267)))</f>
        <v>0</v>
      </c>
    </row>
    <row r="268" spans="1:21" x14ac:dyDescent="0.2">
      <c r="A268" s="169">
        <v>18</v>
      </c>
      <c r="B268" s="269"/>
      <c r="C268" s="270"/>
      <c r="D268" s="271"/>
      <c r="E268" s="169"/>
      <c r="F268" s="392"/>
      <c r="G268" s="170"/>
      <c r="H268" s="315"/>
      <c r="I268" s="170"/>
      <c r="J268" s="315"/>
      <c r="K268" s="170"/>
      <c r="L268" s="284"/>
      <c r="M268" s="169"/>
      <c r="N268" s="284"/>
      <c r="O268" s="393">
        <f t="shared" si="58"/>
        <v>0</v>
      </c>
      <c r="P268" s="394">
        <f t="shared" si="56"/>
        <v>0</v>
      </c>
      <c r="Q268" s="395">
        <v>0</v>
      </c>
      <c r="R268" s="171"/>
      <c r="S268" s="169"/>
      <c r="T268" s="167" t="str">
        <f t="shared" si="57"/>
        <v/>
      </c>
      <c r="U268" s="168">
        <f>IF(E268='予算詳細　全体'!$L$4,F268*'予算詳細　全体'!$N$4,IF(E268='予算詳細　全体'!$L$5,F268*'予算詳細　全体'!$N$5,IF(E268='予算詳細　全体'!$L$6,F268*'予算詳細　全体'!$N$6,F268)))</f>
        <v>0</v>
      </c>
    </row>
    <row r="269" spans="1:21" x14ac:dyDescent="0.2">
      <c r="A269" s="169">
        <v>19</v>
      </c>
      <c r="B269" s="269"/>
      <c r="C269" s="270"/>
      <c r="D269" s="271"/>
      <c r="E269" s="169"/>
      <c r="F269" s="392"/>
      <c r="G269" s="170"/>
      <c r="H269" s="315"/>
      <c r="I269" s="170"/>
      <c r="J269" s="315"/>
      <c r="K269" s="170"/>
      <c r="L269" s="284"/>
      <c r="M269" s="169"/>
      <c r="N269" s="284"/>
      <c r="O269" s="393">
        <f t="shared" si="58"/>
        <v>0</v>
      </c>
      <c r="P269" s="394">
        <f t="shared" si="56"/>
        <v>0</v>
      </c>
      <c r="Q269" s="395">
        <v>0</v>
      </c>
      <c r="R269" s="171"/>
      <c r="S269" s="169"/>
      <c r="T269" s="167" t="str">
        <f t="shared" si="57"/>
        <v/>
      </c>
      <c r="U269" s="168">
        <f>IF(E269='予算詳細　全体'!$L$4,F269*'予算詳細　全体'!$N$4,IF(E269='予算詳細　全体'!$L$5,F269*'予算詳細　全体'!$N$5,IF(E269='予算詳細　全体'!$L$6,F269*'予算詳細　全体'!$N$6,F269)))</f>
        <v>0</v>
      </c>
    </row>
    <row r="270" spans="1:21" ht="13.5" thickBot="1" x14ac:dyDescent="0.25">
      <c r="A270" s="431">
        <v>20</v>
      </c>
      <c r="B270" s="269"/>
      <c r="C270" s="270"/>
      <c r="D270" s="271"/>
      <c r="E270" s="169"/>
      <c r="F270" s="392"/>
      <c r="G270" s="170"/>
      <c r="H270" s="315"/>
      <c r="I270" s="170"/>
      <c r="J270" s="315"/>
      <c r="K270" s="170"/>
      <c r="L270" s="284"/>
      <c r="M270" s="169"/>
      <c r="N270" s="284"/>
      <c r="O270" s="393">
        <f>ROUNDDOWN(PRODUCT(F270,G270,I270,K270,M270),2)</f>
        <v>0</v>
      </c>
      <c r="P270" s="394">
        <f t="shared" si="56"/>
        <v>0</v>
      </c>
      <c r="Q270" s="395">
        <v>0</v>
      </c>
      <c r="R270" s="171"/>
      <c r="S270" s="169"/>
      <c r="T270" s="167" t="str">
        <f t="shared" si="57"/>
        <v/>
      </c>
      <c r="U270" s="168">
        <f>IF(E270='予算詳細　全体'!$L$4,F270*'予算詳細　全体'!$N$4,IF(E270='予算詳細　全体'!$L$5,F270*'予算詳細　全体'!$N$5,IF(E270='予算詳細　全体'!$L$6,F270*'予算詳細　全体'!$N$6,F270)))</f>
        <v>0</v>
      </c>
    </row>
    <row r="271" spans="1:21" x14ac:dyDescent="0.2">
      <c r="A271" s="432"/>
      <c r="B271" s="221"/>
      <c r="C271" s="221"/>
      <c r="D271" s="221"/>
      <c r="K271" s="140" t="str">
        <f>'予算詳細　全体'!$L$4</f>
        <v>USD</v>
      </c>
      <c r="L271" s="316"/>
      <c r="M271" s="141"/>
      <c r="N271" s="319"/>
      <c r="O271" s="396">
        <f>SUMIF($E$251:$E$270,$K271,O$251:O$270)</f>
        <v>1500</v>
      </c>
      <c r="P271" s="396">
        <f>SUMIF($E$251:$E$270,$K271,P$251:P$270)</f>
        <v>1500</v>
      </c>
      <c r="Q271" s="397">
        <f t="shared" ref="Q271" si="59">SUMIF($E$251:$E$270,$K271,Q$251:Q$270)</f>
        <v>0</v>
      </c>
    </row>
    <row r="272" spans="1:21" x14ac:dyDescent="0.2">
      <c r="A272" s="223"/>
      <c r="B272" s="221"/>
      <c r="C272" s="221"/>
      <c r="D272" s="221"/>
      <c r="K272" s="143" t="str">
        <f>'予算詳細　全体'!$L$5</f>
        <v>MMK</v>
      </c>
      <c r="L272" s="317"/>
      <c r="M272" s="144"/>
      <c r="N272" s="320"/>
      <c r="O272" s="398">
        <f t="shared" ref="O272:Q274" si="60">SUMIF($E$251:$E$270,$K272,O$251:O$270)</f>
        <v>0</v>
      </c>
      <c r="P272" s="398">
        <f t="shared" si="60"/>
        <v>0</v>
      </c>
      <c r="Q272" s="399">
        <f t="shared" si="60"/>
        <v>0</v>
      </c>
    </row>
    <row r="273" spans="1:21" x14ac:dyDescent="0.2">
      <c r="A273" s="223"/>
      <c r="B273" s="221"/>
      <c r="C273" s="221"/>
      <c r="D273" s="221"/>
      <c r="K273" s="143" t="str">
        <f>'予算詳細　全体'!$L$6</f>
        <v>THB</v>
      </c>
      <c r="L273" s="317"/>
      <c r="M273" s="144"/>
      <c r="N273" s="320"/>
      <c r="O273" s="398">
        <f t="shared" si="60"/>
        <v>0</v>
      </c>
      <c r="P273" s="398">
        <f t="shared" si="60"/>
        <v>0</v>
      </c>
      <c r="Q273" s="399">
        <f t="shared" si="60"/>
        <v>0</v>
      </c>
    </row>
    <row r="274" spans="1:21" ht="13.5" thickBot="1" x14ac:dyDescent="0.25">
      <c r="A274" s="223"/>
      <c r="B274" s="221"/>
      <c r="C274" s="221"/>
      <c r="D274" s="221"/>
      <c r="K274" s="146" t="str">
        <f>'予算詳細　全体'!$L$7</f>
        <v>日本円</v>
      </c>
      <c r="L274" s="318"/>
      <c r="M274" s="147"/>
      <c r="N274" s="321"/>
      <c r="O274" s="400">
        <f t="shared" si="60"/>
        <v>509000</v>
      </c>
      <c r="P274" s="400">
        <f t="shared" si="60"/>
        <v>509000</v>
      </c>
      <c r="Q274" s="401">
        <f t="shared" si="60"/>
        <v>0</v>
      </c>
    </row>
    <row r="275" spans="1:21" x14ac:dyDescent="0.2">
      <c r="A275" s="223"/>
      <c r="B275" s="221"/>
      <c r="C275" s="221"/>
      <c r="D275" s="221"/>
      <c r="K275" s="435"/>
      <c r="L275" s="436"/>
      <c r="M275" s="437"/>
      <c r="N275" s="436"/>
      <c r="O275" s="438"/>
      <c r="P275" s="438"/>
      <c r="Q275" s="438"/>
    </row>
    <row r="276" spans="1:21" x14ac:dyDescent="0.2">
      <c r="A276" s="223"/>
      <c r="B276" s="221"/>
      <c r="C276" s="221"/>
      <c r="D276" s="221" t="s">
        <v>17</v>
      </c>
    </row>
    <row r="277" spans="1:21" s="10" customFormat="1" ht="13.5" thickBot="1" x14ac:dyDescent="0.25">
      <c r="A277" s="149" t="s">
        <v>286</v>
      </c>
      <c r="B277" s="572" t="s">
        <v>287</v>
      </c>
      <c r="C277" s="573"/>
      <c r="D277" s="574"/>
      <c r="E277" s="149" t="s">
        <v>288</v>
      </c>
      <c r="F277" s="391" t="s">
        <v>289</v>
      </c>
      <c r="G277" s="149" t="s">
        <v>290</v>
      </c>
      <c r="H277" s="149" t="s">
        <v>291</v>
      </c>
      <c r="I277" s="149" t="s">
        <v>290</v>
      </c>
      <c r="J277" s="149" t="s">
        <v>291</v>
      </c>
      <c r="K277" s="149" t="s">
        <v>290</v>
      </c>
      <c r="L277" s="149" t="s">
        <v>291</v>
      </c>
      <c r="M277" s="149" t="s">
        <v>290</v>
      </c>
      <c r="N277" s="149" t="s">
        <v>291</v>
      </c>
      <c r="O277" s="391" t="s">
        <v>296</v>
      </c>
      <c r="P277" s="391" t="s">
        <v>294</v>
      </c>
      <c r="Q277" s="391" t="s">
        <v>295</v>
      </c>
      <c r="R277" s="149" t="s">
        <v>292</v>
      </c>
      <c r="S277" s="149" t="s">
        <v>422</v>
      </c>
      <c r="T277" s="166" t="s">
        <v>421</v>
      </c>
      <c r="U277" s="166" t="s">
        <v>297</v>
      </c>
    </row>
    <row r="278" spans="1:21" ht="13.5" thickTop="1" x14ac:dyDescent="0.2">
      <c r="A278" s="169">
        <v>1</v>
      </c>
      <c r="B278" s="269"/>
      <c r="C278" s="270"/>
      <c r="D278" s="271"/>
      <c r="E278" s="169" t="s">
        <v>26</v>
      </c>
      <c r="F278" s="392">
        <v>3000</v>
      </c>
      <c r="G278" s="170">
        <v>10</v>
      </c>
      <c r="H278" s="315"/>
      <c r="I278" s="170">
        <v>2</v>
      </c>
      <c r="J278" s="315"/>
      <c r="K278" s="170"/>
      <c r="L278" s="284"/>
      <c r="M278" s="169"/>
      <c r="N278" s="284"/>
      <c r="O278" s="393">
        <f>ROUNDDOWN(PRODUCT(F278,G278,I278,K278,M278),2)</f>
        <v>60000</v>
      </c>
      <c r="P278" s="394">
        <f t="shared" ref="P278:P297" si="61">O278-Q278</f>
        <v>60000</v>
      </c>
      <c r="Q278" s="395">
        <v>0</v>
      </c>
      <c r="R278" s="171"/>
      <c r="S278" s="169"/>
      <c r="T278" s="167" t="str">
        <f t="shared" ref="T278:T297" si="62">IF(U278&gt;49999,"3者見積必要","")</f>
        <v/>
      </c>
      <c r="U278" s="168">
        <f>IF(E278='予算詳細　全体'!$L$4,F278*'予算詳細　全体'!$N$4,IF(E278='予算詳細　全体'!$L$5,F278*'予算詳細　全体'!$N$5,IF(E278='予算詳細　全体'!$L$6,F278*'予算詳細　全体'!$N$6,F278)))</f>
        <v>3000</v>
      </c>
    </row>
    <row r="279" spans="1:21" x14ac:dyDescent="0.2">
      <c r="A279" s="169">
        <v>2</v>
      </c>
      <c r="B279" s="269"/>
      <c r="C279" s="270"/>
      <c r="D279" s="271"/>
      <c r="E279" s="169" t="s">
        <v>26</v>
      </c>
      <c r="F279" s="392">
        <v>10000</v>
      </c>
      <c r="G279" s="170">
        <v>8</v>
      </c>
      <c r="H279" s="315"/>
      <c r="I279" s="170">
        <v>2</v>
      </c>
      <c r="J279" s="315"/>
      <c r="K279" s="170"/>
      <c r="L279" s="284"/>
      <c r="M279" s="169"/>
      <c r="N279" s="284"/>
      <c r="O279" s="393">
        <f t="shared" ref="O279:O297" si="63">ROUNDDOWN(PRODUCT(F279,G279,I279,K279,M279),2)</f>
        <v>160000</v>
      </c>
      <c r="P279" s="394">
        <f t="shared" si="61"/>
        <v>160000</v>
      </c>
      <c r="Q279" s="395">
        <v>0</v>
      </c>
      <c r="R279" s="171"/>
      <c r="S279" s="169"/>
      <c r="T279" s="167" t="str">
        <f t="shared" si="62"/>
        <v/>
      </c>
      <c r="U279" s="168">
        <f>IF(E279='予算詳細　全体'!$L$4,F279*'予算詳細　全体'!$N$4,IF(E279='予算詳細　全体'!$L$5,F279*'予算詳細　全体'!$N$5,IF(E279='予算詳細　全体'!$L$6,F279*'予算詳細　全体'!$N$6,F279)))</f>
        <v>10000</v>
      </c>
    </row>
    <row r="280" spans="1:21" x14ac:dyDescent="0.2">
      <c r="A280" s="169">
        <v>3</v>
      </c>
      <c r="B280" s="269"/>
      <c r="C280" s="270"/>
      <c r="D280" s="271"/>
      <c r="E280" s="169" t="s">
        <v>177</v>
      </c>
      <c r="F280" s="392">
        <v>100000</v>
      </c>
      <c r="G280" s="170">
        <v>12</v>
      </c>
      <c r="H280" s="315"/>
      <c r="I280" s="170"/>
      <c r="J280" s="315"/>
      <c r="K280" s="170"/>
      <c r="L280" s="284"/>
      <c r="M280" s="169"/>
      <c r="N280" s="284"/>
      <c r="O280" s="393">
        <f t="shared" si="63"/>
        <v>1200000</v>
      </c>
      <c r="P280" s="394">
        <f t="shared" si="61"/>
        <v>1200000</v>
      </c>
      <c r="Q280" s="395">
        <v>0</v>
      </c>
      <c r="R280" s="171"/>
      <c r="S280" s="169"/>
      <c r="T280" s="167" t="str">
        <f t="shared" si="62"/>
        <v/>
      </c>
      <c r="U280" s="168">
        <f>IF(E280='予算詳細　全体'!$L$4,F280*'予算詳細　全体'!$N$4,IF(E280='予算詳細　全体'!$L$5,F280*'予算詳細　全体'!$N$5,IF(E280='予算詳細　全体'!$L$6,F280*'予算詳細　全体'!$N$6,F280)))</f>
        <v>8000</v>
      </c>
    </row>
    <row r="281" spans="1:21" x14ac:dyDescent="0.2">
      <c r="A281" s="169">
        <v>4</v>
      </c>
      <c r="B281" s="269"/>
      <c r="C281" s="270"/>
      <c r="D281" s="271"/>
      <c r="E281" s="169"/>
      <c r="F281" s="392"/>
      <c r="G281" s="170"/>
      <c r="H281" s="315"/>
      <c r="I281" s="170"/>
      <c r="J281" s="315"/>
      <c r="K281" s="170"/>
      <c r="L281" s="284"/>
      <c r="M281" s="169"/>
      <c r="N281" s="284"/>
      <c r="O281" s="393">
        <f t="shared" si="63"/>
        <v>0</v>
      </c>
      <c r="P281" s="394">
        <f t="shared" si="61"/>
        <v>0</v>
      </c>
      <c r="Q281" s="395">
        <v>0</v>
      </c>
      <c r="R281" s="171"/>
      <c r="S281" s="169"/>
      <c r="T281" s="167" t="str">
        <f t="shared" si="62"/>
        <v/>
      </c>
      <c r="U281" s="168">
        <f>IF(E281='予算詳細　全体'!$L$4,F281*'予算詳細　全体'!$N$4,IF(E281='予算詳細　全体'!$L$5,F281*'予算詳細　全体'!$N$5,IF(E281='予算詳細　全体'!$L$6,F281*'予算詳細　全体'!$N$6,F281)))</f>
        <v>0</v>
      </c>
    </row>
    <row r="282" spans="1:21" x14ac:dyDescent="0.2">
      <c r="A282" s="169">
        <v>5</v>
      </c>
      <c r="B282" s="269"/>
      <c r="C282" s="270"/>
      <c r="D282" s="271"/>
      <c r="E282" s="169"/>
      <c r="F282" s="392"/>
      <c r="G282" s="170"/>
      <c r="H282" s="315"/>
      <c r="I282" s="170"/>
      <c r="J282" s="315"/>
      <c r="K282" s="170"/>
      <c r="L282" s="284"/>
      <c r="M282" s="169"/>
      <c r="N282" s="284"/>
      <c r="O282" s="393">
        <f t="shared" si="63"/>
        <v>0</v>
      </c>
      <c r="P282" s="394">
        <f t="shared" si="61"/>
        <v>0</v>
      </c>
      <c r="Q282" s="395">
        <v>0</v>
      </c>
      <c r="R282" s="171"/>
      <c r="S282" s="169"/>
      <c r="T282" s="167" t="str">
        <f t="shared" si="62"/>
        <v/>
      </c>
      <c r="U282" s="168">
        <f>IF(E282='予算詳細　全体'!$L$4,F282*'予算詳細　全体'!$N$4,IF(E282='予算詳細　全体'!$L$5,F282*'予算詳細　全体'!$N$5,IF(E282='予算詳細　全体'!$L$6,F282*'予算詳細　全体'!$N$6,F282)))</f>
        <v>0</v>
      </c>
    </row>
    <row r="283" spans="1:21" x14ac:dyDescent="0.2">
      <c r="A283" s="169">
        <v>6</v>
      </c>
      <c r="B283" s="269"/>
      <c r="C283" s="270"/>
      <c r="D283" s="271"/>
      <c r="E283" s="169"/>
      <c r="F283" s="392"/>
      <c r="G283" s="170"/>
      <c r="H283" s="315"/>
      <c r="I283" s="170"/>
      <c r="J283" s="315"/>
      <c r="K283" s="170"/>
      <c r="L283" s="284"/>
      <c r="M283" s="169"/>
      <c r="N283" s="284"/>
      <c r="O283" s="393">
        <f t="shared" si="63"/>
        <v>0</v>
      </c>
      <c r="P283" s="394">
        <f t="shared" si="61"/>
        <v>0</v>
      </c>
      <c r="Q283" s="395">
        <v>0</v>
      </c>
      <c r="R283" s="171"/>
      <c r="S283" s="169"/>
      <c r="T283" s="167" t="str">
        <f t="shared" si="62"/>
        <v/>
      </c>
      <c r="U283" s="168">
        <f>IF(E283='予算詳細　全体'!$L$4,F283*'予算詳細　全体'!$N$4,IF(E283='予算詳細　全体'!$L$5,F283*'予算詳細　全体'!$N$5,IF(E283='予算詳細　全体'!$L$6,F283*'予算詳細　全体'!$N$6,F283)))</f>
        <v>0</v>
      </c>
    </row>
    <row r="284" spans="1:21" outlineLevel="1" x14ac:dyDescent="0.2">
      <c r="A284" s="169">
        <v>7</v>
      </c>
      <c r="B284" s="269"/>
      <c r="C284" s="270"/>
      <c r="D284" s="271"/>
      <c r="E284" s="169"/>
      <c r="F284" s="392"/>
      <c r="G284" s="170"/>
      <c r="H284" s="315"/>
      <c r="I284" s="170"/>
      <c r="J284" s="315"/>
      <c r="K284" s="170"/>
      <c r="L284" s="284"/>
      <c r="M284" s="169"/>
      <c r="N284" s="284"/>
      <c r="O284" s="393">
        <f t="shared" si="63"/>
        <v>0</v>
      </c>
      <c r="P284" s="394">
        <f t="shared" si="61"/>
        <v>0</v>
      </c>
      <c r="Q284" s="395">
        <v>0</v>
      </c>
      <c r="R284" s="171"/>
      <c r="S284" s="169"/>
      <c r="T284" s="167" t="str">
        <f t="shared" si="62"/>
        <v/>
      </c>
      <c r="U284" s="168">
        <f>IF(E284='予算詳細　全体'!$L$4,F284*'予算詳細　全体'!$N$4,IF(E284='予算詳細　全体'!$L$5,F284*'予算詳細　全体'!$N$5,IF(E284='予算詳細　全体'!$L$6,F284*'予算詳細　全体'!$N$6,F284)))</f>
        <v>0</v>
      </c>
    </row>
    <row r="285" spans="1:21" outlineLevel="1" x14ac:dyDescent="0.2">
      <c r="A285" s="169">
        <v>8</v>
      </c>
      <c r="B285" s="269"/>
      <c r="C285" s="270"/>
      <c r="D285" s="271"/>
      <c r="E285" s="169"/>
      <c r="F285" s="392"/>
      <c r="G285" s="170"/>
      <c r="H285" s="315"/>
      <c r="I285" s="170"/>
      <c r="J285" s="315"/>
      <c r="K285" s="170"/>
      <c r="L285" s="284"/>
      <c r="M285" s="169"/>
      <c r="N285" s="284"/>
      <c r="O285" s="393">
        <f t="shared" si="63"/>
        <v>0</v>
      </c>
      <c r="P285" s="394">
        <f t="shared" si="61"/>
        <v>0</v>
      </c>
      <c r="Q285" s="395">
        <v>0</v>
      </c>
      <c r="R285" s="171"/>
      <c r="S285" s="169"/>
      <c r="T285" s="167" t="str">
        <f t="shared" si="62"/>
        <v/>
      </c>
      <c r="U285" s="168">
        <f>IF(E285='予算詳細　全体'!$L$4,F285*'予算詳細　全体'!$N$4,IF(E285='予算詳細　全体'!$L$5,F285*'予算詳細　全体'!$N$5,IF(E285='予算詳細　全体'!$L$6,F285*'予算詳細　全体'!$N$6,F285)))</f>
        <v>0</v>
      </c>
    </row>
    <row r="286" spans="1:21" outlineLevel="1" x14ac:dyDescent="0.2">
      <c r="A286" s="169">
        <v>9</v>
      </c>
      <c r="B286" s="269"/>
      <c r="C286" s="270"/>
      <c r="D286" s="271"/>
      <c r="E286" s="169"/>
      <c r="F286" s="392"/>
      <c r="G286" s="170"/>
      <c r="H286" s="315"/>
      <c r="I286" s="170"/>
      <c r="J286" s="315"/>
      <c r="K286" s="170"/>
      <c r="L286" s="284"/>
      <c r="M286" s="169"/>
      <c r="N286" s="284"/>
      <c r="O286" s="393">
        <f t="shared" si="63"/>
        <v>0</v>
      </c>
      <c r="P286" s="394">
        <f t="shared" si="61"/>
        <v>0</v>
      </c>
      <c r="Q286" s="395">
        <v>0</v>
      </c>
      <c r="R286" s="171"/>
      <c r="S286" s="169"/>
      <c r="T286" s="167" t="str">
        <f t="shared" si="62"/>
        <v/>
      </c>
      <c r="U286" s="168">
        <f>IF(E286='予算詳細　全体'!$L$4,F286*'予算詳細　全体'!$N$4,IF(E286='予算詳細　全体'!$L$5,F286*'予算詳細　全体'!$N$5,IF(E286='予算詳細　全体'!$L$6,F286*'予算詳細　全体'!$N$6,F286)))</f>
        <v>0</v>
      </c>
    </row>
    <row r="287" spans="1:21" outlineLevel="1" x14ac:dyDescent="0.2">
      <c r="A287" s="169">
        <v>10</v>
      </c>
      <c r="B287" s="269"/>
      <c r="C287" s="270"/>
      <c r="D287" s="271"/>
      <c r="E287" s="169"/>
      <c r="F287" s="392"/>
      <c r="G287" s="170"/>
      <c r="H287" s="315"/>
      <c r="I287" s="170"/>
      <c r="J287" s="315"/>
      <c r="K287" s="170"/>
      <c r="L287" s="284"/>
      <c r="M287" s="169"/>
      <c r="N287" s="284"/>
      <c r="O287" s="393">
        <f t="shared" si="63"/>
        <v>0</v>
      </c>
      <c r="P287" s="394">
        <f t="shared" si="61"/>
        <v>0</v>
      </c>
      <c r="Q287" s="395">
        <v>0</v>
      </c>
      <c r="R287" s="171"/>
      <c r="S287" s="169"/>
      <c r="T287" s="167" t="str">
        <f t="shared" si="62"/>
        <v/>
      </c>
      <c r="U287" s="168">
        <f>IF(E287='予算詳細　全体'!$L$4,F287*'予算詳細　全体'!$N$4,IF(E287='予算詳細　全体'!$L$5,F287*'予算詳細　全体'!$N$5,IF(E287='予算詳細　全体'!$L$6,F287*'予算詳細　全体'!$N$6,F287)))</f>
        <v>0</v>
      </c>
    </row>
    <row r="288" spans="1:21" outlineLevel="1" x14ac:dyDescent="0.2">
      <c r="A288" s="169">
        <v>11</v>
      </c>
      <c r="B288" s="269"/>
      <c r="C288" s="270"/>
      <c r="D288" s="271"/>
      <c r="E288" s="169"/>
      <c r="F288" s="392"/>
      <c r="G288" s="170"/>
      <c r="H288" s="315"/>
      <c r="I288" s="170"/>
      <c r="J288" s="315"/>
      <c r="K288" s="170"/>
      <c r="L288" s="284"/>
      <c r="M288" s="169"/>
      <c r="N288" s="284"/>
      <c r="O288" s="393">
        <f t="shared" si="63"/>
        <v>0</v>
      </c>
      <c r="P288" s="394">
        <f t="shared" si="61"/>
        <v>0</v>
      </c>
      <c r="Q288" s="395">
        <v>0</v>
      </c>
      <c r="R288" s="171"/>
      <c r="S288" s="169"/>
      <c r="T288" s="167" t="str">
        <f t="shared" si="62"/>
        <v/>
      </c>
      <c r="U288" s="168">
        <f>IF(E288='予算詳細　全体'!$L$4,F288*'予算詳細　全体'!$N$4,IF(E288='予算詳細　全体'!$L$5,F288*'予算詳細　全体'!$N$5,IF(E288='予算詳細　全体'!$L$6,F288*'予算詳細　全体'!$N$6,F288)))</f>
        <v>0</v>
      </c>
    </row>
    <row r="289" spans="1:21" outlineLevel="1" x14ac:dyDescent="0.2">
      <c r="A289" s="169">
        <v>12</v>
      </c>
      <c r="B289" s="269"/>
      <c r="C289" s="270"/>
      <c r="D289" s="271"/>
      <c r="E289" s="169"/>
      <c r="F289" s="392"/>
      <c r="G289" s="170"/>
      <c r="H289" s="315"/>
      <c r="I289" s="170"/>
      <c r="J289" s="315"/>
      <c r="K289" s="170"/>
      <c r="L289" s="284"/>
      <c r="M289" s="169"/>
      <c r="N289" s="284"/>
      <c r="O289" s="393">
        <f t="shared" si="63"/>
        <v>0</v>
      </c>
      <c r="P289" s="394">
        <f t="shared" si="61"/>
        <v>0</v>
      </c>
      <c r="Q289" s="395">
        <v>0</v>
      </c>
      <c r="R289" s="171"/>
      <c r="S289" s="169"/>
      <c r="T289" s="167" t="str">
        <f t="shared" si="62"/>
        <v/>
      </c>
      <c r="U289" s="168">
        <f>IF(E289='予算詳細　全体'!$L$4,F289*'予算詳細　全体'!$N$4,IF(E289='予算詳細　全体'!$L$5,F289*'予算詳細　全体'!$N$5,IF(E289='予算詳細　全体'!$L$6,F289*'予算詳細　全体'!$N$6,F289)))</f>
        <v>0</v>
      </c>
    </row>
    <row r="290" spans="1:21" outlineLevel="1" x14ac:dyDescent="0.2">
      <c r="A290" s="169">
        <v>13</v>
      </c>
      <c r="B290" s="269"/>
      <c r="C290" s="270"/>
      <c r="D290" s="271"/>
      <c r="E290" s="169"/>
      <c r="F290" s="392"/>
      <c r="G290" s="170"/>
      <c r="H290" s="315"/>
      <c r="I290" s="170"/>
      <c r="J290" s="315"/>
      <c r="K290" s="170"/>
      <c r="L290" s="284"/>
      <c r="M290" s="169"/>
      <c r="N290" s="284"/>
      <c r="O290" s="393">
        <f t="shared" si="63"/>
        <v>0</v>
      </c>
      <c r="P290" s="394">
        <f t="shared" si="61"/>
        <v>0</v>
      </c>
      <c r="Q290" s="395">
        <v>0</v>
      </c>
      <c r="R290" s="171"/>
      <c r="S290" s="169"/>
      <c r="T290" s="167" t="str">
        <f t="shared" si="62"/>
        <v/>
      </c>
      <c r="U290" s="168">
        <f>IF(E290='予算詳細　全体'!$L$4,F290*'予算詳細　全体'!$N$4,IF(E290='予算詳細　全体'!$L$5,F290*'予算詳細　全体'!$N$5,IF(E290='予算詳細　全体'!$L$6,F290*'予算詳細　全体'!$N$6,F290)))</f>
        <v>0</v>
      </c>
    </row>
    <row r="291" spans="1:21" outlineLevel="1" x14ac:dyDescent="0.2">
      <c r="A291" s="169">
        <v>14</v>
      </c>
      <c r="B291" s="269"/>
      <c r="C291" s="270"/>
      <c r="D291" s="271"/>
      <c r="E291" s="169"/>
      <c r="F291" s="392"/>
      <c r="G291" s="170"/>
      <c r="H291" s="315"/>
      <c r="I291" s="170"/>
      <c r="J291" s="315"/>
      <c r="K291" s="170"/>
      <c r="L291" s="284"/>
      <c r="M291" s="169"/>
      <c r="N291" s="284"/>
      <c r="O291" s="393">
        <f t="shared" si="63"/>
        <v>0</v>
      </c>
      <c r="P291" s="394">
        <f t="shared" si="61"/>
        <v>0</v>
      </c>
      <c r="Q291" s="395">
        <v>0</v>
      </c>
      <c r="R291" s="171"/>
      <c r="S291" s="169"/>
      <c r="T291" s="167" t="str">
        <f t="shared" si="62"/>
        <v/>
      </c>
      <c r="U291" s="168">
        <f>IF(E291='予算詳細　全体'!$L$4,F291*'予算詳細　全体'!$N$4,IF(E291='予算詳細　全体'!$L$5,F291*'予算詳細　全体'!$N$5,IF(E291='予算詳細　全体'!$L$6,F291*'予算詳細　全体'!$N$6,F291)))</f>
        <v>0</v>
      </c>
    </row>
    <row r="292" spans="1:21" outlineLevel="1" x14ac:dyDescent="0.2">
      <c r="A292" s="169">
        <v>15</v>
      </c>
      <c r="B292" s="269"/>
      <c r="C292" s="270"/>
      <c r="D292" s="271"/>
      <c r="E292" s="169"/>
      <c r="F292" s="392"/>
      <c r="G292" s="170"/>
      <c r="H292" s="315"/>
      <c r="I292" s="170"/>
      <c r="J292" s="315"/>
      <c r="K292" s="170"/>
      <c r="L292" s="284"/>
      <c r="M292" s="169"/>
      <c r="N292" s="284"/>
      <c r="O292" s="393">
        <f t="shared" si="63"/>
        <v>0</v>
      </c>
      <c r="P292" s="394">
        <f t="shared" si="61"/>
        <v>0</v>
      </c>
      <c r="Q292" s="395">
        <v>0</v>
      </c>
      <c r="R292" s="171"/>
      <c r="S292" s="169"/>
      <c r="T292" s="167" t="str">
        <f t="shared" si="62"/>
        <v/>
      </c>
      <c r="U292" s="168">
        <f>IF(E292='予算詳細　全体'!$L$4,F292*'予算詳細　全体'!$N$4,IF(E292='予算詳細　全体'!$L$5,F292*'予算詳細　全体'!$N$5,IF(E292='予算詳細　全体'!$L$6,F292*'予算詳細　全体'!$N$6,F292)))</f>
        <v>0</v>
      </c>
    </row>
    <row r="293" spans="1:21" outlineLevel="1" x14ac:dyDescent="0.2">
      <c r="A293" s="169">
        <v>16</v>
      </c>
      <c r="B293" s="269"/>
      <c r="C293" s="270"/>
      <c r="D293" s="271"/>
      <c r="E293" s="169"/>
      <c r="F293" s="392"/>
      <c r="G293" s="170"/>
      <c r="H293" s="315"/>
      <c r="I293" s="170"/>
      <c r="J293" s="315"/>
      <c r="K293" s="170"/>
      <c r="L293" s="284"/>
      <c r="M293" s="169"/>
      <c r="N293" s="284"/>
      <c r="O293" s="393">
        <f t="shared" si="63"/>
        <v>0</v>
      </c>
      <c r="P293" s="394">
        <f t="shared" si="61"/>
        <v>0</v>
      </c>
      <c r="Q293" s="395">
        <v>0</v>
      </c>
      <c r="R293" s="171"/>
      <c r="S293" s="169"/>
      <c r="T293" s="167" t="str">
        <f t="shared" si="62"/>
        <v/>
      </c>
      <c r="U293" s="168">
        <f>IF(E293='予算詳細　全体'!$L$4,F293*'予算詳細　全体'!$N$4,IF(E293='予算詳細　全体'!$L$5,F293*'予算詳細　全体'!$N$5,IF(E293='予算詳細　全体'!$L$6,F293*'予算詳細　全体'!$N$6,F293)))</f>
        <v>0</v>
      </c>
    </row>
    <row r="294" spans="1:21" outlineLevel="1" x14ac:dyDescent="0.2">
      <c r="A294" s="169">
        <v>17</v>
      </c>
      <c r="B294" s="269"/>
      <c r="C294" s="270"/>
      <c r="D294" s="271"/>
      <c r="E294" s="169"/>
      <c r="F294" s="392"/>
      <c r="G294" s="170"/>
      <c r="H294" s="315"/>
      <c r="I294" s="170"/>
      <c r="J294" s="315"/>
      <c r="K294" s="170"/>
      <c r="L294" s="284"/>
      <c r="M294" s="169"/>
      <c r="N294" s="284"/>
      <c r="O294" s="393">
        <f t="shared" si="63"/>
        <v>0</v>
      </c>
      <c r="P294" s="394">
        <f t="shared" si="61"/>
        <v>0</v>
      </c>
      <c r="Q294" s="395">
        <v>0</v>
      </c>
      <c r="R294" s="171"/>
      <c r="S294" s="169"/>
      <c r="T294" s="167" t="str">
        <f t="shared" si="62"/>
        <v/>
      </c>
      <c r="U294" s="168">
        <f>IF(E294='予算詳細　全体'!$L$4,F294*'予算詳細　全体'!$N$4,IF(E294='予算詳細　全体'!$L$5,F294*'予算詳細　全体'!$N$5,IF(E294='予算詳細　全体'!$L$6,F294*'予算詳細　全体'!$N$6,F294)))</f>
        <v>0</v>
      </c>
    </row>
    <row r="295" spans="1:21" outlineLevel="1" x14ac:dyDescent="0.2">
      <c r="A295" s="169">
        <v>18</v>
      </c>
      <c r="B295" s="269"/>
      <c r="C295" s="270"/>
      <c r="D295" s="271"/>
      <c r="E295" s="169"/>
      <c r="F295" s="392"/>
      <c r="G295" s="170"/>
      <c r="H295" s="315"/>
      <c r="I295" s="170"/>
      <c r="J295" s="315"/>
      <c r="K295" s="170"/>
      <c r="L295" s="284"/>
      <c r="M295" s="169"/>
      <c r="N295" s="284"/>
      <c r="O295" s="393">
        <f t="shared" si="63"/>
        <v>0</v>
      </c>
      <c r="P295" s="394">
        <f t="shared" si="61"/>
        <v>0</v>
      </c>
      <c r="Q295" s="395">
        <v>0</v>
      </c>
      <c r="R295" s="171"/>
      <c r="S295" s="169"/>
      <c r="T295" s="167" t="str">
        <f t="shared" si="62"/>
        <v/>
      </c>
      <c r="U295" s="168">
        <f>IF(E295='予算詳細　全体'!$L$4,F295*'予算詳細　全体'!$N$4,IF(E295='予算詳細　全体'!$L$5,F295*'予算詳細　全体'!$N$5,IF(E295='予算詳細　全体'!$L$6,F295*'予算詳細　全体'!$N$6,F295)))</f>
        <v>0</v>
      </c>
    </row>
    <row r="296" spans="1:21" outlineLevel="1" x14ac:dyDescent="0.2">
      <c r="A296" s="169">
        <v>19</v>
      </c>
      <c r="B296" s="269"/>
      <c r="C296" s="270"/>
      <c r="D296" s="271"/>
      <c r="E296" s="169"/>
      <c r="F296" s="392"/>
      <c r="G296" s="170"/>
      <c r="H296" s="315"/>
      <c r="I296" s="170"/>
      <c r="J296" s="315"/>
      <c r="K296" s="170"/>
      <c r="L296" s="284"/>
      <c r="M296" s="169"/>
      <c r="N296" s="284"/>
      <c r="O296" s="393">
        <f t="shared" si="63"/>
        <v>0</v>
      </c>
      <c r="P296" s="394">
        <f t="shared" si="61"/>
        <v>0</v>
      </c>
      <c r="Q296" s="395">
        <v>0</v>
      </c>
      <c r="R296" s="171"/>
      <c r="S296" s="169"/>
      <c r="T296" s="167" t="str">
        <f t="shared" si="62"/>
        <v/>
      </c>
      <c r="U296" s="168">
        <f>IF(E296='予算詳細　全体'!$L$4,F296*'予算詳細　全体'!$N$4,IF(E296='予算詳細　全体'!$L$5,F296*'予算詳細　全体'!$N$5,IF(E296='予算詳細　全体'!$L$6,F296*'予算詳細　全体'!$N$6,F296)))</f>
        <v>0</v>
      </c>
    </row>
    <row r="297" spans="1:21" ht="13.5" outlineLevel="1" thickBot="1" x14ac:dyDescent="0.25">
      <c r="A297" s="431">
        <v>20</v>
      </c>
      <c r="B297" s="269"/>
      <c r="C297" s="270"/>
      <c r="D297" s="271"/>
      <c r="E297" s="169"/>
      <c r="F297" s="392"/>
      <c r="G297" s="170"/>
      <c r="H297" s="315"/>
      <c r="I297" s="170"/>
      <c r="J297" s="315"/>
      <c r="K297" s="170"/>
      <c r="L297" s="284"/>
      <c r="M297" s="169"/>
      <c r="N297" s="284"/>
      <c r="O297" s="393">
        <f t="shared" si="63"/>
        <v>0</v>
      </c>
      <c r="P297" s="394">
        <f t="shared" si="61"/>
        <v>0</v>
      </c>
      <c r="Q297" s="395">
        <v>0</v>
      </c>
      <c r="R297" s="171"/>
      <c r="S297" s="169"/>
      <c r="T297" s="167" t="str">
        <f t="shared" si="62"/>
        <v/>
      </c>
      <c r="U297" s="168">
        <f>IF(E297='予算詳細　全体'!$L$4,F297*'予算詳細　全体'!$N$4,IF(E297='予算詳細　全体'!$L$5,F297*'予算詳細　全体'!$N$5,IF(E297='予算詳細　全体'!$L$6,F297*'予算詳細　全体'!$N$6,F297)))</f>
        <v>0</v>
      </c>
    </row>
    <row r="298" spans="1:21" x14ac:dyDescent="0.2">
      <c r="A298" s="432"/>
      <c r="B298" s="221"/>
      <c r="C298" s="221"/>
      <c r="D298" s="221"/>
      <c r="K298" s="140" t="str">
        <f>'予算詳細　全体'!$L$4</f>
        <v>USD</v>
      </c>
      <c r="L298" s="316"/>
      <c r="M298" s="141"/>
      <c r="N298" s="319"/>
      <c r="O298" s="396">
        <f>SUMIF($E$278:$E$297,$K298,O$278:O$297)</f>
        <v>0</v>
      </c>
      <c r="P298" s="396">
        <f>SUMIF($E$278:$E$297,$K298,P$278:P$297)</f>
        <v>0</v>
      </c>
      <c r="Q298" s="397">
        <f t="shared" ref="Q298" si="64">SUMIF($E$278:$E$297,$K298,Q$278:Q$297)</f>
        <v>0</v>
      </c>
    </row>
    <row r="299" spans="1:21" x14ac:dyDescent="0.2">
      <c r="A299" s="223"/>
      <c r="B299" s="221"/>
      <c r="C299" s="221"/>
      <c r="D299" s="221"/>
      <c r="K299" s="143" t="str">
        <f>'予算詳細　全体'!$L$5</f>
        <v>MMK</v>
      </c>
      <c r="L299" s="317"/>
      <c r="M299" s="144"/>
      <c r="N299" s="320"/>
      <c r="O299" s="398">
        <f t="shared" ref="O299:Q301" si="65">SUMIF($E$278:$E$297,$K299,O$278:O$297)</f>
        <v>1200000</v>
      </c>
      <c r="P299" s="398">
        <f t="shared" si="65"/>
        <v>1200000</v>
      </c>
      <c r="Q299" s="399">
        <f t="shared" si="65"/>
        <v>0</v>
      </c>
    </row>
    <row r="300" spans="1:21" x14ac:dyDescent="0.2">
      <c r="A300" s="223"/>
      <c r="B300" s="221"/>
      <c r="C300" s="221"/>
      <c r="D300" s="221"/>
      <c r="K300" s="143" t="str">
        <f>'予算詳細　全体'!$L$6</f>
        <v>THB</v>
      </c>
      <c r="L300" s="317"/>
      <c r="M300" s="144"/>
      <c r="N300" s="320"/>
      <c r="O300" s="398">
        <f t="shared" si="65"/>
        <v>0</v>
      </c>
      <c r="P300" s="398">
        <f t="shared" si="65"/>
        <v>0</v>
      </c>
      <c r="Q300" s="399">
        <f t="shared" si="65"/>
        <v>0</v>
      </c>
    </row>
    <row r="301" spans="1:21" ht="13.5" thickBot="1" x14ac:dyDescent="0.25">
      <c r="A301" s="223"/>
      <c r="B301" s="221"/>
      <c r="C301" s="221"/>
      <c r="D301" s="221"/>
      <c r="K301" s="146" t="str">
        <f>'予算詳細　全体'!$L$7</f>
        <v>日本円</v>
      </c>
      <c r="L301" s="318"/>
      <c r="M301" s="147"/>
      <c r="N301" s="321"/>
      <c r="O301" s="400">
        <f t="shared" si="65"/>
        <v>220000</v>
      </c>
      <c r="P301" s="400">
        <f t="shared" si="65"/>
        <v>220000</v>
      </c>
      <c r="Q301" s="401">
        <f t="shared" si="65"/>
        <v>0</v>
      </c>
    </row>
    <row r="302" spans="1:21" x14ac:dyDescent="0.2">
      <c r="A302" s="223"/>
      <c r="B302" s="221"/>
      <c r="C302" s="221"/>
      <c r="D302" s="221"/>
      <c r="K302" s="435"/>
      <c r="L302" s="436"/>
      <c r="M302" s="437"/>
      <c r="N302" s="436"/>
      <c r="O302" s="438"/>
      <c r="P302" s="438"/>
      <c r="Q302" s="438"/>
    </row>
    <row r="303" spans="1:21" x14ac:dyDescent="0.2">
      <c r="A303" s="434"/>
      <c r="B303" s="221"/>
      <c r="C303" s="221"/>
      <c r="D303" s="221" t="s">
        <v>18</v>
      </c>
    </row>
    <row r="304" spans="1:21" s="10" customFormat="1" ht="13.5" thickBot="1" x14ac:dyDescent="0.25">
      <c r="A304" s="433" t="s">
        <v>286</v>
      </c>
      <c r="B304" s="572" t="s">
        <v>287</v>
      </c>
      <c r="C304" s="573"/>
      <c r="D304" s="574"/>
      <c r="E304" s="149" t="s">
        <v>288</v>
      </c>
      <c r="F304" s="391" t="s">
        <v>289</v>
      </c>
      <c r="G304" s="149" t="s">
        <v>290</v>
      </c>
      <c r="H304" s="149" t="s">
        <v>291</v>
      </c>
      <c r="I304" s="149" t="s">
        <v>290</v>
      </c>
      <c r="J304" s="149" t="s">
        <v>291</v>
      </c>
      <c r="K304" s="149" t="s">
        <v>290</v>
      </c>
      <c r="L304" s="149" t="s">
        <v>291</v>
      </c>
      <c r="M304" s="149" t="s">
        <v>290</v>
      </c>
      <c r="N304" s="149" t="s">
        <v>291</v>
      </c>
      <c r="O304" s="391" t="s">
        <v>296</v>
      </c>
      <c r="P304" s="391" t="s">
        <v>294</v>
      </c>
      <c r="Q304" s="391" t="s">
        <v>295</v>
      </c>
      <c r="R304" s="149" t="s">
        <v>292</v>
      </c>
      <c r="S304" s="149" t="s">
        <v>422</v>
      </c>
      <c r="T304" s="166" t="s">
        <v>421</v>
      </c>
      <c r="U304" s="166" t="s">
        <v>297</v>
      </c>
    </row>
    <row r="305" spans="1:21" ht="13.5" thickTop="1" x14ac:dyDescent="0.2">
      <c r="A305" s="169">
        <v>1</v>
      </c>
      <c r="B305" s="269"/>
      <c r="C305" s="270"/>
      <c r="D305" s="271"/>
      <c r="E305" s="169" t="s">
        <v>26</v>
      </c>
      <c r="F305" s="392">
        <v>5000</v>
      </c>
      <c r="G305" s="170">
        <v>2</v>
      </c>
      <c r="H305" s="315"/>
      <c r="I305" s="170"/>
      <c r="J305" s="315"/>
      <c r="K305" s="170"/>
      <c r="L305" s="284"/>
      <c r="M305" s="169"/>
      <c r="N305" s="284"/>
      <c r="O305" s="393">
        <f t="shared" ref="O305:O324" si="66">ROUNDDOWN(PRODUCT(F305,G305,I305,K305,M305),2)</f>
        <v>10000</v>
      </c>
      <c r="P305" s="394">
        <f t="shared" ref="P305:P324" si="67">O305-Q305</f>
        <v>10000</v>
      </c>
      <c r="Q305" s="395">
        <v>0</v>
      </c>
      <c r="R305" s="171"/>
      <c r="S305" s="169"/>
      <c r="T305" s="167" t="str">
        <f t="shared" ref="T305:T324" si="68">IF(U305&gt;49999,"3者見積必要","")</f>
        <v/>
      </c>
      <c r="U305" s="168">
        <f>IF(E305='予算詳細　全体'!$L$4,F305*'予算詳細　全体'!$N$4,IF(E305='予算詳細　全体'!$L$5,F305*'予算詳細　全体'!$N$5,IF(E305='予算詳細　全体'!$L$6,F305*'予算詳細　全体'!$N$6,F305)))</f>
        <v>5000</v>
      </c>
    </row>
    <row r="306" spans="1:21" x14ac:dyDescent="0.2">
      <c r="A306" s="169">
        <v>2</v>
      </c>
      <c r="B306" s="269"/>
      <c r="C306" s="270"/>
      <c r="D306" s="271"/>
      <c r="E306" s="169" t="s">
        <v>26</v>
      </c>
      <c r="F306" s="392">
        <v>8000</v>
      </c>
      <c r="G306" s="170">
        <v>1</v>
      </c>
      <c r="H306" s="315"/>
      <c r="I306" s="170"/>
      <c r="J306" s="315"/>
      <c r="K306" s="170"/>
      <c r="L306" s="284"/>
      <c r="M306" s="169"/>
      <c r="N306" s="284"/>
      <c r="O306" s="393">
        <f>ROUNDDOWN(PRODUCT(F306,G306,I306,K306,M306),2)</f>
        <v>8000</v>
      </c>
      <c r="P306" s="394">
        <f t="shared" si="67"/>
        <v>8000</v>
      </c>
      <c r="Q306" s="395">
        <v>0</v>
      </c>
      <c r="R306" s="171"/>
      <c r="S306" s="169"/>
      <c r="T306" s="167" t="str">
        <f t="shared" si="68"/>
        <v/>
      </c>
      <c r="U306" s="168">
        <f>IF(E306='予算詳細　全体'!$L$4,F306*'予算詳細　全体'!$N$4,IF(E306='予算詳細　全体'!$L$5,F306*'予算詳細　全体'!$N$5,IF(E306='予算詳細　全体'!$L$6,F306*'予算詳細　全体'!$N$6,F306)))</f>
        <v>8000</v>
      </c>
    </row>
    <row r="307" spans="1:21" x14ac:dyDescent="0.2">
      <c r="A307" s="169">
        <v>3</v>
      </c>
      <c r="B307" s="269"/>
      <c r="C307" s="270"/>
      <c r="D307" s="271"/>
      <c r="E307" s="169" t="s">
        <v>26</v>
      </c>
      <c r="F307" s="392">
        <v>23000</v>
      </c>
      <c r="G307" s="170">
        <v>3</v>
      </c>
      <c r="H307" s="315"/>
      <c r="I307" s="170"/>
      <c r="J307" s="315"/>
      <c r="K307" s="170"/>
      <c r="L307" s="284"/>
      <c r="M307" s="169"/>
      <c r="N307" s="284"/>
      <c r="O307" s="393">
        <f t="shared" si="66"/>
        <v>69000</v>
      </c>
      <c r="P307" s="394">
        <f t="shared" si="67"/>
        <v>69000</v>
      </c>
      <c r="Q307" s="395">
        <v>0</v>
      </c>
      <c r="R307" s="171"/>
      <c r="S307" s="169"/>
      <c r="T307" s="167" t="str">
        <f t="shared" si="68"/>
        <v/>
      </c>
      <c r="U307" s="168">
        <f>IF(E307='予算詳細　全体'!$L$4,F307*'予算詳細　全体'!$N$4,IF(E307='予算詳細　全体'!$L$5,F307*'予算詳細　全体'!$N$5,IF(E307='予算詳細　全体'!$L$6,F307*'予算詳細　全体'!$N$6,F307)))</f>
        <v>23000</v>
      </c>
    </row>
    <row r="308" spans="1:21" x14ac:dyDescent="0.2">
      <c r="A308" s="169">
        <v>4</v>
      </c>
      <c r="B308" s="269"/>
      <c r="C308" s="270"/>
      <c r="D308" s="271"/>
      <c r="E308" s="169"/>
      <c r="F308" s="392"/>
      <c r="G308" s="170"/>
      <c r="H308" s="315"/>
      <c r="I308" s="170"/>
      <c r="J308" s="315"/>
      <c r="K308" s="170"/>
      <c r="L308" s="284"/>
      <c r="M308" s="169"/>
      <c r="N308" s="284"/>
      <c r="O308" s="393">
        <f t="shared" si="66"/>
        <v>0</v>
      </c>
      <c r="P308" s="394">
        <f t="shared" si="67"/>
        <v>0</v>
      </c>
      <c r="Q308" s="395">
        <v>0</v>
      </c>
      <c r="R308" s="171"/>
      <c r="S308" s="169"/>
      <c r="T308" s="167" t="str">
        <f t="shared" si="68"/>
        <v/>
      </c>
      <c r="U308" s="168">
        <f>IF(E308='予算詳細　全体'!$L$4,F308*'予算詳細　全体'!$N$4,IF(E308='予算詳細　全体'!$L$5,F308*'予算詳細　全体'!$N$5,IF(E308='予算詳細　全体'!$L$6,F308*'予算詳細　全体'!$N$6,F308)))</f>
        <v>0</v>
      </c>
    </row>
    <row r="309" spans="1:21" x14ac:dyDescent="0.2">
      <c r="A309" s="169">
        <v>5</v>
      </c>
      <c r="B309" s="269"/>
      <c r="C309" s="270"/>
      <c r="D309" s="271"/>
      <c r="E309" s="169"/>
      <c r="F309" s="392"/>
      <c r="G309" s="170"/>
      <c r="H309" s="315"/>
      <c r="I309" s="170"/>
      <c r="J309" s="315"/>
      <c r="K309" s="170"/>
      <c r="L309" s="284"/>
      <c r="M309" s="169"/>
      <c r="N309" s="284"/>
      <c r="O309" s="393">
        <f t="shared" si="66"/>
        <v>0</v>
      </c>
      <c r="P309" s="394">
        <f t="shared" si="67"/>
        <v>0</v>
      </c>
      <c r="Q309" s="395">
        <v>0</v>
      </c>
      <c r="R309" s="171"/>
      <c r="S309" s="169"/>
      <c r="T309" s="167" t="str">
        <f t="shared" si="68"/>
        <v/>
      </c>
      <c r="U309" s="168">
        <f>IF(E309='予算詳細　全体'!$L$4,F309*'予算詳細　全体'!$N$4,IF(E309='予算詳細　全体'!$L$5,F309*'予算詳細　全体'!$N$5,IF(E309='予算詳細　全体'!$L$6,F309*'予算詳細　全体'!$N$6,F309)))</f>
        <v>0</v>
      </c>
    </row>
    <row r="310" spans="1:21" outlineLevel="1" x14ac:dyDescent="0.2">
      <c r="A310" s="169">
        <v>6</v>
      </c>
      <c r="B310" s="269"/>
      <c r="C310" s="270"/>
      <c r="D310" s="271"/>
      <c r="E310" s="169"/>
      <c r="F310" s="392"/>
      <c r="G310" s="170"/>
      <c r="H310" s="315"/>
      <c r="I310" s="170"/>
      <c r="J310" s="315"/>
      <c r="K310" s="170"/>
      <c r="L310" s="284"/>
      <c r="M310" s="169"/>
      <c r="N310" s="284"/>
      <c r="O310" s="393">
        <f t="shared" si="66"/>
        <v>0</v>
      </c>
      <c r="P310" s="394">
        <f t="shared" si="67"/>
        <v>0</v>
      </c>
      <c r="Q310" s="395">
        <v>0</v>
      </c>
      <c r="R310" s="171"/>
      <c r="S310" s="169"/>
      <c r="T310" s="167" t="str">
        <f t="shared" si="68"/>
        <v/>
      </c>
      <c r="U310" s="168">
        <f>IF(E310='予算詳細　全体'!$L$4,F310*'予算詳細　全体'!$N$4,IF(E310='予算詳細　全体'!$L$5,F310*'予算詳細　全体'!$N$5,IF(E310='予算詳細　全体'!$L$6,F310*'予算詳細　全体'!$N$6,F310)))</f>
        <v>0</v>
      </c>
    </row>
    <row r="311" spans="1:21" outlineLevel="1" x14ac:dyDescent="0.2">
      <c r="A311" s="169">
        <v>7</v>
      </c>
      <c r="B311" s="269"/>
      <c r="C311" s="270"/>
      <c r="D311" s="271"/>
      <c r="E311" s="169"/>
      <c r="F311" s="392"/>
      <c r="G311" s="170"/>
      <c r="H311" s="315"/>
      <c r="I311" s="170"/>
      <c r="J311" s="315"/>
      <c r="K311" s="170"/>
      <c r="L311" s="284"/>
      <c r="M311" s="169"/>
      <c r="N311" s="284"/>
      <c r="O311" s="393">
        <f t="shared" si="66"/>
        <v>0</v>
      </c>
      <c r="P311" s="394">
        <f t="shared" si="67"/>
        <v>0</v>
      </c>
      <c r="Q311" s="395">
        <v>0</v>
      </c>
      <c r="R311" s="171"/>
      <c r="S311" s="169"/>
      <c r="T311" s="167" t="str">
        <f t="shared" si="68"/>
        <v/>
      </c>
      <c r="U311" s="168">
        <f>IF(E311='予算詳細　全体'!$L$4,F311*'予算詳細　全体'!$N$4,IF(E311='予算詳細　全体'!$L$5,F311*'予算詳細　全体'!$N$5,IF(E311='予算詳細　全体'!$L$6,F311*'予算詳細　全体'!$N$6,F311)))</f>
        <v>0</v>
      </c>
    </row>
    <row r="312" spans="1:21" outlineLevel="1" x14ac:dyDescent="0.2">
      <c r="A312" s="169">
        <v>8</v>
      </c>
      <c r="B312" s="269"/>
      <c r="C312" s="270"/>
      <c r="D312" s="271"/>
      <c r="E312" s="169"/>
      <c r="F312" s="392"/>
      <c r="G312" s="170"/>
      <c r="H312" s="315"/>
      <c r="I312" s="170"/>
      <c r="J312" s="315"/>
      <c r="K312" s="170"/>
      <c r="L312" s="284"/>
      <c r="M312" s="169"/>
      <c r="N312" s="284"/>
      <c r="O312" s="393">
        <f t="shared" si="66"/>
        <v>0</v>
      </c>
      <c r="P312" s="394">
        <f t="shared" si="67"/>
        <v>0</v>
      </c>
      <c r="Q312" s="395">
        <v>0</v>
      </c>
      <c r="R312" s="171"/>
      <c r="S312" s="169"/>
      <c r="T312" s="167" t="str">
        <f t="shared" si="68"/>
        <v/>
      </c>
      <c r="U312" s="168">
        <f>IF(E312='予算詳細　全体'!$L$4,F312*'予算詳細　全体'!$N$4,IF(E312='予算詳細　全体'!$L$5,F312*'予算詳細　全体'!$N$5,IF(E312='予算詳細　全体'!$L$6,F312*'予算詳細　全体'!$N$6,F312)))</f>
        <v>0</v>
      </c>
    </row>
    <row r="313" spans="1:21" outlineLevel="1" x14ac:dyDescent="0.2">
      <c r="A313" s="169">
        <v>9</v>
      </c>
      <c r="B313" s="269"/>
      <c r="C313" s="270"/>
      <c r="D313" s="271"/>
      <c r="E313" s="169"/>
      <c r="F313" s="392"/>
      <c r="G313" s="170"/>
      <c r="H313" s="315"/>
      <c r="I313" s="170"/>
      <c r="J313" s="315"/>
      <c r="K313" s="170"/>
      <c r="L313" s="284"/>
      <c r="M313" s="169"/>
      <c r="N313" s="284"/>
      <c r="O313" s="393">
        <f t="shared" si="66"/>
        <v>0</v>
      </c>
      <c r="P313" s="394">
        <f t="shared" si="67"/>
        <v>0</v>
      </c>
      <c r="Q313" s="395">
        <v>0</v>
      </c>
      <c r="R313" s="171"/>
      <c r="S313" s="169"/>
      <c r="T313" s="167" t="str">
        <f t="shared" si="68"/>
        <v/>
      </c>
      <c r="U313" s="168">
        <f>IF(E313='予算詳細　全体'!$L$4,F313*'予算詳細　全体'!$N$4,IF(E313='予算詳細　全体'!$L$5,F313*'予算詳細　全体'!$N$5,IF(E313='予算詳細　全体'!$L$6,F313*'予算詳細　全体'!$N$6,F313)))</f>
        <v>0</v>
      </c>
    </row>
    <row r="314" spans="1:21" outlineLevel="1" x14ac:dyDescent="0.2">
      <c r="A314" s="169">
        <v>10</v>
      </c>
      <c r="B314" s="269"/>
      <c r="C314" s="270"/>
      <c r="D314" s="271"/>
      <c r="E314" s="169"/>
      <c r="F314" s="392"/>
      <c r="G314" s="170"/>
      <c r="H314" s="315"/>
      <c r="I314" s="170"/>
      <c r="J314" s="315"/>
      <c r="K314" s="170"/>
      <c r="L314" s="284"/>
      <c r="M314" s="169"/>
      <c r="N314" s="284"/>
      <c r="O314" s="393">
        <f t="shared" si="66"/>
        <v>0</v>
      </c>
      <c r="P314" s="394">
        <f t="shared" si="67"/>
        <v>0</v>
      </c>
      <c r="Q314" s="395">
        <v>0</v>
      </c>
      <c r="R314" s="171"/>
      <c r="S314" s="169"/>
      <c r="T314" s="167" t="str">
        <f t="shared" si="68"/>
        <v/>
      </c>
      <c r="U314" s="168">
        <f>IF(E314='予算詳細　全体'!$L$4,F314*'予算詳細　全体'!$N$4,IF(E314='予算詳細　全体'!$L$5,F314*'予算詳細　全体'!$N$5,IF(E314='予算詳細　全体'!$L$6,F314*'予算詳細　全体'!$N$6,F314)))</f>
        <v>0</v>
      </c>
    </row>
    <row r="315" spans="1:21" outlineLevel="1" x14ac:dyDescent="0.2">
      <c r="A315" s="169">
        <v>11</v>
      </c>
      <c r="B315" s="269"/>
      <c r="C315" s="270"/>
      <c r="D315" s="271"/>
      <c r="E315" s="169"/>
      <c r="F315" s="392"/>
      <c r="G315" s="170"/>
      <c r="H315" s="315"/>
      <c r="I315" s="170"/>
      <c r="J315" s="315"/>
      <c r="K315" s="170"/>
      <c r="L315" s="284"/>
      <c r="M315" s="169"/>
      <c r="N315" s="284"/>
      <c r="O315" s="393">
        <f t="shared" si="66"/>
        <v>0</v>
      </c>
      <c r="P315" s="394">
        <f t="shared" si="67"/>
        <v>0</v>
      </c>
      <c r="Q315" s="395">
        <v>0</v>
      </c>
      <c r="R315" s="171"/>
      <c r="S315" s="169"/>
      <c r="T315" s="167" t="str">
        <f t="shared" si="68"/>
        <v/>
      </c>
      <c r="U315" s="168">
        <f>IF(E315='予算詳細　全体'!$L$4,F315*'予算詳細　全体'!$N$4,IF(E315='予算詳細　全体'!$L$5,F315*'予算詳細　全体'!$N$5,IF(E315='予算詳細　全体'!$L$6,F315*'予算詳細　全体'!$N$6,F315)))</f>
        <v>0</v>
      </c>
    </row>
    <row r="316" spans="1:21" outlineLevel="1" x14ac:dyDescent="0.2">
      <c r="A316" s="169">
        <v>12</v>
      </c>
      <c r="B316" s="269"/>
      <c r="C316" s="270"/>
      <c r="D316" s="271"/>
      <c r="E316" s="169"/>
      <c r="F316" s="392"/>
      <c r="G316" s="170"/>
      <c r="H316" s="315"/>
      <c r="I316" s="170"/>
      <c r="J316" s="315"/>
      <c r="K316" s="170"/>
      <c r="L316" s="284"/>
      <c r="M316" s="169"/>
      <c r="N316" s="284"/>
      <c r="O316" s="393">
        <f t="shared" si="66"/>
        <v>0</v>
      </c>
      <c r="P316" s="394">
        <f t="shared" si="67"/>
        <v>0</v>
      </c>
      <c r="Q316" s="395">
        <v>0</v>
      </c>
      <c r="R316" s="171"/>
      <c r="S316" s="169"/>
      <c r="T316" s="167" t="str">
        <f t="shared" si="68"/>
        <v/>
      </c>
      <c r="U316" s="168">
        <f>IF(E316='予算詳細　全体'!$L$4,F316*'予算詳細　全体'!$N$4,IF(E316='予算詳細　全体'!$L$5,F316*'予算詳細　全体'!$N$5,IF(E316='予算詳細　全体'!$L$6,F316*'予算詳細　全体'!$N$6,F316)))</f>
        <v>0</v>
      </c>
    </row>
    <row r="317" spans="1:21" outlineLevel="1" x14ac:dyDescent="0.2">
      <c r="A317" s="169">
        <v>13</v>
      </c>
      <c r="B317" s="269"/>
      <c r="C317" s="270"/>
      <c r="D317" s="271"/>
      <c r="E317" s="169"/>
      <c r="F317" s="392"/>
      <c r="G317" s="170"/>
      <c r="H317" s="315"/>
      <c r="I317" s="170"/>
      <c r="J317" s="315"/>
      <c r="K317" s="170"/>
      <c r="L317" s="284"/>
      <c r="M317" s="169"/>
      <c r="N317" s="284"/>
      <c r="O317" s="393">
        <f t="shared" si="66"/>
        <v>0</v>
      </c>
      <c r="P317" s="394">
        <f t="shared" si="67"/>
        <v>0</v>
      </c>
      <c r="Q317" s="395">
        <v>0</v>
      </c>
      <c r="R317" s="171"/>
      <c r="S317" s="169"/>
      <c r="T317" s="167" t="str">
        <f t="shared" si="68"/>
        <v/>
      </c>
      <c r="U317" s="168">
        <f>IF(E317='予算詳細　全体'!$L$4,F317*'予算詳細　全体'!$N$4,IF(E317='予算詳細　全体'!$L$5,F317*'予算詳細　全体'!$N$5,IF(E317='予算詳細　全体'!$L$6,F317*'予算詳細　全体'!$N$6,F317)))</f>
        <v>0</v>
      </c>
    </row>
    <row r="318" spans="1:21" outlineLevel="1" x14ac:dyDescent="0.2">
      <c r="A318" s="169">
        <v>14</v>
      </c>
      <c r="B318" s="269"/>
      <c r="C318" s="270"/>
      <c r="D318" s="271"/>
      <c r="E318" s="169"/>
      <c r="F318" s="392"/>
      <c r="G318" s="170"/>
      <c r="H318" s="315"/>
      <c r="I318" s="170"/>
      <c r="J318" s="315"/>
      <c r="K318" s="170"/>
      <c r="L318" s="284"/>
      <c r="M318" s="169"/>
      <c r="N318" s="284"/>
      <c r="O318" s="393">
        <f t="shared" si="66"/>
        <v>0</v>
      </c>
      <c r="P318" s="394">
        <f t="shared" si="67"/>
        <v>0</v>
      </c>
      <c r="Q318" s="395">
        <v>0</v>
      </c>
      <c r="R318" s="171"/>
      <c r="S318" s="169"/>
      <c r="T318" s="167" t="str">
        <f t="shared" si="68"/>
        <v/>
      </c>
      <c r="U318" s="168">
        <f>IF(E318='予算詳細　全体'!$L$4,F318*'予算詳細　全体'!$N$4,IF(E318='予算詳細　全体'!$L$5,F318*'予算詳細　全体'!$N$5,IF(E318='予算詳細　全体'!$L$6,F318*'予算詳細　全体'!$N$6,F318)))</f>
        <v>0</v>
      </c>
    </row>
    <row r="319" spans="1:21" outlineLevel="1" x14ac:dyDescent="0.2">
      <c r="A319" s="169">
        <v>15</v>
      </c>
      <c r="B319" s="269"/>
      <c r="C319" s="270"/>
      <c r="D319" s="271"/>
      <c r="E319" s="169"/>
      <c r="F319" s="392"/>
      <c r="G319" s="170"/>
      <c r="H319" s="315"/>
      <c r="I319" s="170"/>
      <c r="J319" s="315"/>
      <c r="K319" s="170"/>
      <c r="L319" s="284"/>
      <c r="M319" s="169"/>
      <c r="N319" s="284"/>
      <c r="O319" s="393">
        <f t="shared" si="66"/>
        <v>0</v>
      </c>
      <c r="P319" s="394">
        <f t="shared" si="67"/>
        <v>0</v>
      </c>
      <c r="Q319" s="395">
        <v>0</v>
      </c>
      <c r="R319" s="171"/>
      <c r="S319" s="169"/>
      <c r="T319" s="167" t="str">
        <f t="shared" si="68"/>
        <v/>
      </c>
      <c r="U319" s="168">
        <f>IF(E319='予算詳細　全体'!$L$4,F319*'予算詳細　全体'!$N$4,IF(E319='予算詳細　全体'!$L$5,F319*'予算詳細　全体'!$N$5,IF(E319='予算詳細　全体'!$L$6,F319*'予算詳細　全体'!$N$6,F319)))</f>
        <v>0</v>
      </c>
    </row>
    <row r="320" spans="1:21" outlineLevel="1" x14ac:dyDescent="0.2">
      <c r="A320" s="169">
        <v>16</v>
      </c>
      <c r="B320" s="269"/>
      <c r="C320" s="270"/>
      <c r="D320" s="271"/>
      <c r="E320" s="169"/>
      <c r="F320" s="392"/>
      <c r="G320" s="170"/>
      <c r="H320" s="315"/>
      <c r="I320" s="170"/>
      <c r="J320" s="315"/>
      <c r="K320" s="170"/>
      <c r="L320" s="284"/>
      <c r="M320" s="169"/>
      <c r="N320" s="284"/>
      <c r="O320" s="393">
        <f t="shared" si="66"/>
        <v>0</v>
      </c>
      <c r="P320" s="394">
        <f t="shared" si="67"/>
        <v>0</v>
      </c>
      <c r="Q320" s="395">
        <v>0</v>
      </c>
      <c r="R320" s="171"/>
      <c r="S320" s="169"/>
      <c r="T320" s="167" t="str">
        <f t="shared" si="68"/>
        <v/>
      </c>
      <c r="U320" s="168">
        <f>IF(E320='予算詳細　全体'!$L$4,F320*'予算詳細　全体'!$N$4,IF(E320='予算詳細　全体'!$L$5,F320*'予算詳細　全体'!$N$5,IF(E320='予算詳細　全体'!$L$6,F320*'予算詳細　全体'!$N$6,F320)))</f>
        <v>0</v>
      </c>
    </row>
    <row r="321" spans="1:21" outlineLevel="1" x14ac:dyDescent="0.2">
      <c r="A321" s="169">
        <v>17</v>
      </c>
      <c r="B321" s="269"/>
      <c r="C321" s="270"/>
      <c r="D321" s="271"/>
      <c r="E321" s="169"/>
      <c r="F321" s="392"/>
      <c r="G321" s="170"/>
      <c r="H321" s="315"/>
      <c r="I321" s="170"/>
      <c r="J321" s="315"/>
      <c r="K321" s="170"/>
      <c r="L321" s="284"/>
      <c r="M321" s="169"/>
      <c r="N321" s="284"/>
      <c r="O321" s="393">
        <f t="shared" si="66"/>
        <v>0</v>
      </c>
      <c r="P321" s="394">
        <f t="shared" si="67"/>
        <v>0</v>
      </c>
      <c r="Q321" s="395">
        <v>0</v>
      </c>
      <c r="R321" s="171"/>
      <c r="S321" s="169"/>
      <c r="T321" s="167" t="str">
        <f t="shared" si="68"/>
        <v/>
      </c>
      <c r="U321" s="168">
        <f>IF(E321='予算詳細　全体'!$L$4,F321*'予算詳細　全体'!$N$4,IF(E321='予算詳細　全体'!$L$5,F321*'予算詳細　全体'!$N$5,IF(E321='予算詳細　全体'!$L$6,F321*'予算詳細　全体'!$N$6,F321)))</f>
        <v>0</v>
      </c>
    </row>
    <row r="322" spans="1:21" outlineLevel="1" x14ac:dyDescent="0.2">
      <c r="A322" s="169">
        <v>18</v>
      </c>
      <c r="B322" s="269"/>
      <c r="C322" s="270"/>
      <c r="D322" s="271"/>
      <c r="E322" s="169"/>
      <c r="F322" s="392"/>
      <c r="G322" s="170"/>
      <c r="H322" s="315"/>
      <c r="I322" s="170"/>
      <c r="J322" s="315"/>
      <c r="K322" s="170"/>
      <c r="L322" s="284"/>
      <c r="M322" s="169"/>
      <c r="N322" s="284"/>
      <c r="O322" s="393">
        <f t="shared" si="66"/>
        <v>0</v>
      </c>
      <c r="P322" s="394">
        <f t="shared" si="67"/>
        <v>0</v>
      </c>
      <c r="Q322" s="395">
        <v>0</v>
      </c>
      <c r="R322" s="171"/>
      <c r="S322" s="169"/>
      <c r="T322" s="167" t="str">
        <f t="shared" si="68"/>
        <v/>
      </c>
      <c r="U322" s="168">
        <f>IF(E322='予算詳細　全体'!$L$4,F322*'予算詳細　全体'!$N$4,IF(E322='予算詳細　全体'!$L$5,F322*'予算詳細　全体'!$N$5,IF(E322='予算詳細　全体'!$L$6,F322*'予算詳細　全体'!$N$6,F322)))</f>
        <v>0</v>
      </c>
    </row>
    <row r="323" spans="1:21" outlineLevel="1" x14ac:dyDescent="0.2">
      <c r="A323" s="169">
        <v>19</v>
      </c>
      <c r="B323" s="269"/>
      <c r="C323" s="270"/>
      <c r="D323" s="271"/>
      <c r="E323" s="169"/>
      <c r="F323" s="392"/>
      <c r="G323" s="170"/>
      <c r="H323" s="315"/>
      <c r="I323" s="170"/>
      <c r="J323" s="315"/>
      <c r="K323" s="170"/>
      <c r="L323" s="284"/>
      <c r="M323" s="169"/>
      <c r="N323" s="284"/>
      <c r="O323" s="393">
        <f t="shared" si="66"/>
        <v>0</v>
      </c>
      <c r="P323" s="394">
        <f t="shared" si="67"/>
        <v>0</v>
      </c>
      <c r="Q323" s="395">
        <v>0</v>
      </c>
      <c r="R323" s="171"/>
      <c r="S323" s="169"/>
      <c r="T323" s="167" t="str">
        <f t="shared" si="68"/>
        <v/>
      </c>
      <c r="U323" s="168">
        <f>IF(E323='予算詳細　全体'!$L$4,F323*'予算詳細　全体'!$N$4,IF(E323='予算詳細　全体'!$L$5,F323*'予算詳細　全体'!$N$5,IF(E323='予算詳細　全体'!$L$6,F323*'予算詳細　全体'!$N$6,F323)))</f>
        <v>0</v>
      </c>
    </row>
    <row r="324" spans="1:21" ht="13.5" outlineLevel="1" thickBot="1" x14ac:dyDescent="0.25">
      <c r="A324" s="431">
        <v>20</v>
      </c>
      <c r="B324" s="269"/>
      <c r="C324" s="270"/>
      <c r="D324" s="271"/>
      <c r="E324" s="169"/>
      <c r="F324" s="392"/>
      <c r="G324" s="170"/>
      <c r="H324" s="315"/>
      <c r="I324" s="170"/>
      <c r="J324" s="315"/>
      <c r="K324" s="170"/>
      <c r="L324" s="284"/>
      <c r="M324" s="169"/>
      <c r="N324" s="284"/>
      <c r="O324" s="393">
        <f t="shared" si="66"/>
        <v>0</v>
      </c>
      <c r="P324" s="394">
        <f t="shared" si="67"/>
        <v>0</v>
      </c>
      <c r="Q324" s="395">
        <v>0</v>
      </c>
      <c r="R324" s="171"/>
      <c r="S324" s="169"/>
      <c r="T324" s="167" t="str">
        <f t="shared" si="68"/>
        <v/>
      </c>
      <c r="U324" s="168">
        <f>IF(E324='予算詳細　全体'!$L$4,F324*'予算詳細　全体'!$N$4,IF(E324='予算詳細　全体'!$L$5,F324*'予算詳細　全体'!$N$5,IF(E324='予算詳細　全体'!$L$6,F324*'予算詳細　全体'!$N$6,F324)))</f>
        <v>0</v>
      </c>
    </row>
    <row r="325" spans="1:21" x14ac:dyDescent="0.2">
      <c r="A325" s="432"/>
      <c r="B325" s="221"/>
      <c r="C325" s="221"/>
      <c r="D325" s="221"/>
      <c r="K325" s="140" t="str">
        <f>'予算詳細　全体'!$L$4</f>
        <v>USD</v>
      </c>
      <c r="L325" s="316"/>
      <c r="M325" s="141"/>
      <c r="N325" s="319"/>
      <c r="O325" s="396">
        <f>SUMIF($E$305:$E$324,$K325,O$305:O$324)</f>
        <v>0</v>
      </c>
      <c r="P325" s="396">
        <f t="shared" ref="P325:Q325" si="69">SUMIF($E$305:$E$324,$K325,P$305:P$324)</f>
        <v>0</v>
      </c>
      <c r="Q325" s="397">
        <f t="shared" si="69"/>
        <v>0</v>
      </c>
    </row>
    <row r="326" spans="1:21" x14ac:dyDescent="0.2">
      <c r="A326" s="223"/>
      <c r="B326" s="221"/>
      <c r="C326" s="221"/>
      <c r="D326" s="221"/>
      <c r="K326" s="143" t="str">
        <f>'予算詳細　全体'!$L$5</f>
        <v>MMK</v>
      </c>
      <c r="L326" s="317"/>
      <c r="M326" s="144"/>
      <c r="N326" s="320"/>
      <c r="O326" s="398">
        <f t="shared" ref="O326:Q328" si="70">SUMIF($E$305:$E$324,$K326,O$305:O$324)</f>
        <v>0</v>
      </c>
      <c r="P326" s="398">
        <f t="shared" si="70"/>
        <v>0</v>
      </c>
      <c r="Q326" s="399">
        <f t="shared" si="70"/>
        <v>0</v>
      </c>
    </row>
    <row r="327" spans="1:21" x14ac:dyDescent="0.2">
      <c r="A327" s="223"/>
      <c r="B327" s="221"/>
      <c r="C327" s="221"/>
      <c r="D327" s="221"/>
      <c r="K327" s="143" t="str">
        <f>'予算詳細　全体'!$L$6</f>
        <v>THB</v>
      </c>
      <c r="L327" s="317"/>
      <c r="M327" s="144"/>
      <c r="N327" s="320"/>
      <c r="O327" s="398">
        <f t="shared" si="70"/>
        <v>0</v>
      </c>
      <c r="P327" s="398">
        <f t="shared" si="70"/>
        <v>0</v>
      </c>
      <c r="Q327" s="399">
        <f t="shared" si="70"/>
        <v>0</v>
      </c>
    </row>
    <row r="328" spans="1:21" ht="13.5" thickBot="1" x14ac:dyDescent="0.25">
      <c r="A328" s="223"/>
      <c r="B328" s="221"/>
      <c r="C328" s="221"/>
      <c r="D328" s="221"/>
      <c r="K328" s="146" t="str">
        <f>'予算詳細　全体'!$L$7</f>
        <v>日本円</v>
      </c>
      <c r="L328" s="318"/>
      <c r="M328" s="147"/>
      <c r="N328" s="321"/>
      <c r="O328" s="400">
        <f t="shared" si="70"/>
        <v>87000</v>
      </c>
      <c r="P328" s="400">
        <f t="shared" si="70"/>
        <v>87000</v>
      </c>
      <c r="Q328" s="401">
        <f t="shared" si="70"/>
        <v>0</v>
      </c>
    </row>
    <row r="329" spans="1:21" x14ac:dyDescent="0.2">
      <c r="B329" s="221"/>
      <c r="C329" s="221"/>
      <c r="D329" s="221"/>
      <c r="K329" s="435"/>
      <c r="L329" s="436"/>
      <c r="M329" s="437"/>
      <c r="N329" s="436"/>
      <c r="O329" s="438"/>
      <c r="P329" s="438"/>
      <c r="Q329" s="438"/>
    </row>
    <row r="330" spans="1:21" x14ac:dyDescent="0.2">
      <c r="B330" s="221" t="s">
        <v>404</v>
      </c>
      <c r="C330" s="221"/>
      <c r="D330" s="221"/>
    </row>
    <row r="331" spans="1:21" s="10" customFormat="1" ht="13.5" thickBot="1" x14ac:dyDescent="0.25">
      <c r="A331" s="149" t="s">
        <v>286</v>
      </c>
      <c r="B331" s="572" t="s">
        <v>287</v>
      </c>
      <c r="C331" s="573"/>
      <c r="D331" s="574"/>
      <c r="E331" s="149" t="s">
        <v>288</v>
      </c>
      <c r="F331" s="391" t="s">
        <v>289</v>
      </c>
      <c r="G331" s="149" t="s">
        <v>290</v>
      </c>
      <c r="H331" s="149" t="s">
        <v>291</v>
      </c>
      <c r="I331" s="149" t="s">
        <v>290</v>
      </c>
      <c r="J331" s="149" t="s">
        <v>291</v>
      </c>
      <c r="K331" s="149" t="s">
        <v>290</v>
      </c>
      <c r="L331" s="149" t="s">
        <v>291</v>
      </c>
      <c r="M331" s="149" t="s">
        <v>290</v>
      </c>
      <c r="N331" s="149" t="s">
        <v>291</v>
      </c>
      <c r="O331" s="391" t="s">
        <v>296</v>
      </c>
      <c r="P331" s="391" t="s">
        <v>294</v>
      </c>
      <c r="Q331" s="391" t="s">
        <v>295</v>
      </c>
      <c r="R331" s="149" t="s">
        <v>292</v>
      </c>
      <c r="S331" s="149" t="s">
        <v>422</v>
      </c>
      <c r="T331" s="166" t="s">
        <v>421</v>
      </c>
      <c r="U331" s="166" t="s">
        <v>297</v>
      </c>
    </row>
    <row r="332" spans="1:21" ht="13.5" thickTop="1" x14ac:dyDescent="0.2">
      <c r="A332" s="169">
        <v>1</v>
      </c>
      <c r="B332" s="269"/>
      <c r="C332" s="270"/>
      <c r="D332" s="271"/>
      <c r="E332" s="169" t="s">
        <v>177</v>
      </c>
      <c r="F332" s="392">
        <v>5000</v>
      </c>
      <c r="G332" s="170">
        <v>12</v>
      </c>
      <c r="H332" s="315"/>
      <c r="I332" s="170"/>
      <c r="J332" s="315"/>
      <c r="K332" s="170"/>
      <c r="L332" s="284"/>
      <c r="M332" s="169"/>
      <c r="N332" s="284"/>
      <c r="O332" s="393">
        <f>ROUNDDOWN(PRODUCT(F332,G332,I332,K332,M332),2)</f>
        <v>60000</v>
      </c>
      <c r="P332" s="394">
        <f>O332-Q332</f>
        <v>60000</v>
      </c>
      <c r="Q332" s="395">
        <v>0</v>
      </c>
      <c r="R332" s="171"/>
      <c r="S332" s="169"/>
      <c r="T332" s="167" t="str">
        <f t="shared" ref="T332:T334" si="71">IF(U332&gt;49999,"3者見積必要","")</f>
        <v/>
      </c>
      <c r="U332" s="168">
        <f>IF(E332='予算詳細　全体'!$L$4,F332*'予算詳細　全体'!$N$4,IF(E332='予算詳細　全体'!$L$5,F332*'予算詳細　全体'!$N$5,IF(E332='予算詳細　全体'!$L$6,F332*'予算詳細　全体'!$N$6,F332)))</f>
        <v>400</v>
      </c>
    </row>
    <row r="333" spans="1:21" x14ac:dyDescent="0.2">
      <c r="A333" s="169">
        <v>2</v>
      </c>
      <c r="B333" s="269"/>
      <c r="C333" s="270"/>
      <c r="D333" s="271"/>
      <c r="E333" s="169"/>
      <c r="F333" s="392"/>
      <c r="G333" s="170"/>
      <c r="H333" s="315"/>
      <c r="I333" s="170"/>
      <c r="J333" s="315"/>
      <c r="K333" s="170"/>
      <c r="L333" s="284"/>
      <c r="M333" s="169"/>
      <c r="N333" s="284"/>
      <c r="O333" s="393">
        <f t="shared" ref="O333:O334" si="72">ROUNDDOWN(PRODUCT(F333,G333,I333,K333,M333),2)</f>
        <v>0</v>
      </c>
      <c r="P333" s="394">
        <f>O333-Q333</f>
        <v>0</v>
      </c>
      <c r="Q333" s="395">
        <v>0</v>
      </c>
      <c r="R333" s="171"/>
      <c r="S333" s="169"/>
      <c r="T333" s="167" t="str">
        <f t="shared" si="71"/>
        <v/>
      </c>
      <c r="U333" s="168">
        <f>IF(E333='予算詳細　全体'!$L$4,F333*'予算詳細　全体'!$N$4,IF(E333='予算詳細　全体'!$L$5,F333*'予算詳細　全体'!$N$5,IF(E333='予算詳細　全体'!$L$6,F333*'予算詳細　全体'!$N$6,F333)))</f>
        <v>0</v>
      </c>
    </row>
    <row r="334" spans="1:21" ht="13.5" thickBot="1" x14ac:dyDescent="0.25">
      <c r="A334" s="169">
        <v>3</v>
      </c>
      <c r="B334" s="269"/>
      <c r="C334" s="270"/>
      <c r="D334" s="271"/>
      <c r="E334" s="169"/>
      <c r="F334" s="392"/>
      <c r="G334" s="170"/>
      <c r="H334" s="315"/>
      <c r="I334" s="170"/>
      <c r="J334" s="315"/>
      <c r="K334" s="170"/>
      <c r="L334" s="284"/>
      <c r="M334" s="169"/>
      <c r="N334" s="284"/>
      <c r="O334" s="393">
        <f t="shared" si="72"/>
        <v>0</v>
      </c>
      <c r="P334" s="394">
        <f>O334-Q334</f>
        <v>0</v>
      </c>
      <c r="Q334" s="395">
        <v>0</v>
      </c>
      <c r="R334" s="171"/>
      <c r="S334" s="169"/>
      <c r="T334" s="167" t="str">
        <f t="shared" si="71"/>
        <v/>
      </c>
      <c r="U334" s="168">
        <f>IF(E334='予算詳細　全体'!$L$4,F334*'予算詳細　全体'!$N$4,IF(E334='予算詳細　全体'!$L$5,F334*'予算詳細　全体'!$N$5,IF(E334='予算詳細　全体'!$L$6,F334*'予算詳細　全体'!$N$6,F334)))</f>
        <v>0</v>
      </c>
    </row>
    <row r="335" spans="1:21" x14ac:dyDescent="0.2">
      <c r="B335" s="221"/>
      <c r="C335" s="221"/>
      <c r="D335" s="221"/>
      <c r="K335" s="140" t="str">
        <f>'予算詳細　全体'!$L$4</f>
        <v>USD</v>
      </c>
      <c r="L335" s="316"/>
      <c r="M335" s="141"/>
      <c r="N335" s="319"/>
      <c r="O335" s="396">
        <f>SUMIF($E$332:$E$334,$K335,O$332:O$334)</f>
        <v>0</v>
      </c>
      <c r="P335" s="396">
        <f t="shared" ref="P335:Q335" si="73">SUMIF($E$332:$E$334,$K335,P$332:P$334)</f>
        <v>0</v>
      </c>
      <c r="Q335" s="397">
        <f t="shared" si="73"/>
        <v>0</v>
      </c>
    </row>
    <row r="336" spans="1:21" x14ac:dyDescent="0.2">
      <c r="B336" s="221"/>
      <c r="C336" s="221"/>
      <c r="D336" s="221"/>
      <c r="K336" s="143" t="str">
        <f>'予算詳細　全体'!$L$5</f>
        <v>MMK</v>
      </c>
      <c r="L336" s="317"/>
      <c r="M336" s="144"/>
      <c r="N336" s="320"/>
      <c r="O336" s="398">
        <f t="shared" ref="O336:Q338" si="74">SUMIF($E$332:$E$334,$K336,O$332:O$334)</f>
        <v>60000</v>
      </c>
      <c r="P336" s="398">
        <f t="shared" si="74"/>
        <v>60000</v>
      </c>
      <c r="Q336" s="399">
        <f t="shared" si="74"/>
        <v>0</v>
      </c>
    </row>
    <row r="337" spans="1:21" x14ac:dyDescent="0.2">
      <c r="B337" s="221"/>
      <c r="C337" s="221"/>
      <c r="D337" s="221"/>
      <c r="K337" s="143" t="str">
        <f>'予算詳細　全体'!$L$6</f>
        <v>THB</v>
      </c>
      <c r="L337" s="317"/>
      <c r="M337" s="144"/>
      <c r="N337" s="320"/>
      <c r="O337" s="398">
        <f t="shared" si="74"/>
        <v>0</v>
      </c>
      <c r="P337" s="398">
        <f t="shared" si="74"/>
        <v>0</v>
      </c>
      <c r="Q337" s="399">
        <f t="shared" si="74"/>
        <v>0</v>
      </c>
    </row>
    <row r="338" spans="1:21" ht="13.5" thickBot="1" x14ac:dyDescent="0.25">
      <c r="B338" s="221"/>
      <c r="C338" s="221"/>
      <c r="D338" s="221"/>
      <c r="K338" s="146" t="str">
        <f>'予算詳細　全体'!$L$7</f>
        <v>日本円</v>
      </c>
      <c r="L338" s="318"/>
      <c r="M338" s="147"/>
      <c r="N338" s="321"/>
      <c r="O338" s="400">
        <f t="shared" si="74"/>
        <v>0</v>
      </c>
      <c r="P338" s="400">
        <f t="shared" si="74"/>
        <v>0</v>
      </c>
      <c r="Q338" s="401">
        <f t="shared" si="74"/>
        <v>0</v>
      </c>
    </row>
    <row r="339" spans="1:21" x14ac:dyDescent="0.2">
      <c r="B339" s="221"/>
      <c r="C339" s="221"/>
      <c r="D339" s="221"/>
      <c r="K339" s="435"/>
      <c r="L339" s="436"/>
      <c r="M339" s="437"/>
      <c r="N339" s="436"/>
      <c r="O339" s="438"/>
      <c r="P339" s="438"/>
      <c r="Q339" s="438"/>
    </row>
    <row r="340" spans="1:21" x14ac:dyDescent="0.2">
      <c r="B340" s="221" t="s">
        <v>403</v>
      </c>
      <c r="C340" s="221"/>
      <c r="D340" s="221"/>
    </row>
    <row r="341" spans="1:21" s="10" customFormat="1" ht="13.5" thickBot="1" x14ac:dyDescent="0.25">
      <c r="A341" s="149" t="s">
        <v>286</v>
      </c>
      <c r="B341" s="572" t="s">
        <v>287</v>
      </c>
      <c r="C341" s="573"/>
      <c r="D341" s="574"/>
      <c r="E341" s="149" t="s">
        <v>288</v>
      </c>
      <c r="F341" s="391" t="s">
        <v>289</v>
      </c>
      <c r="G341" s="149" t="s">
        <v>290</v>
      </c>
      <c r="H341" s="149" t="s">
        <v>291</v>
      </c>
      <c r="I341" s="149" t="s">
        <v>290</v>
      </c>
      <c r="J341" s="149" t="s">
        <v>291</v>
      </c>
      <c r="K341" s="149" t="s">
        <v>290</v>
      </c>
      <c r="L341" s="149" t="s">
        <v>291</v>
      </c>
      <c r="M341" s="149" t="s">
        <v>290</v>
      </c>
      <c r="N341" s="149" t="s">
        <v>291</v>
      </c>
      <c r="O341" s="391" t="s">
        <v>296</v>
      </c>
      <c r="P341" s="391" t="s">
        <v>294</v>
      </c>
      <c r="Q341" s="391" t="s">
        <v>295</v>
      </c>
      <c r="R341" s="149" t="s">
        <v>292</v>
      </c>
      <c r="S341" s="149" t="s">
        <v>422</v>
      </c>
      <c r="T341" s="166" t="s">
        <v>421</v>
      </c>
      <c r="U341" s="166" t="s">
        <v>297</v>
      </c>
    </row>
    <row r="342" spans="1:21" ht="13.5" thickTop="1" x14ac:dyDescent="0.2">
      <c r="A342" s="169"/>
      <c r="B342" s="269"/>
      <c r="C342" s="270"/>
      <c r="D342" s="271"/>
      <c r="E342" s="169" t="s">
        <v>29</v>
      </c>
      <c r="F342" s="392">
        <v>500</v>
      </c>
      <c r="G342" s="170">
        <v>12</v>
      </c>
      <c r="H342" s="315"/>
      <c r="I342" s="170"/>
      <c r="J342" s="315"/>
      <c r="K342" s="170"/>
      <c r="L342" s="284"/>
      <c r="M342" s="169"/>
      <c r="N342" s="284"/>
      <c r="O342" s="393">
        <f>ROUNDDOWN(PRODUCT(F342,G342,I342,K342,M342),2)</f>
        <v>6000</v>
      </c>
      <c r="P342" s="394">
        <f>O342-Q342</f>
        <v>6000</v>
      </c>
      <c r="Q342" s="395">
        <v>0</v>
      </c>
      <c r="R342" s="171"/>
      <c r="S342" s="169"/>
      <c r="T342" s="167" t="str">
        <f t="shared" ref="T342:T346" si="75">IF(U342&gt;49999,"3者見積必要","")</f>
        <v>3者見積必要</v>
      </c>
      <c r="U342" s="168">
        <f>IF(E342='予算詳細　全体'!$L$4,F342*'予算詳細　全体'!$N$4,IF(E342='予算詳細　全体'!$L$5,F342*'予算詳細　全体'!$N$5,IF(E342='予算詳細　全体'!$L$6,F342*'予算詳細　全体'!$N$6,F342)))</f>
        <v>55000</v>
      </c>
    </row>
    <row r="343" spans="1:21" x14ac:dyDescent="0.2">
      <c r="A343" s="169"/>
      <c r="B343" s="269"/>
      <c r="C343" s="270"/>
      <c r="D343" s="271"/>
      <c r="E343" s="169"/>
      <c r="F343" s="392"/>
      <c r="G343" s="170"/>
      <c r="H343" s="315"/>
      <c r="I343" s="170"/>
      <c r="J343" s="315"/>
      <c r="K343" s="170"/>
      <c r="L343" s="284"/>
      <c r="M343" s="169"/>
      <c r="N343" s="284"/>
      <c r="O343" s="393">
        <f t="shared" ref="O343:O346" si="76">ROUNDDOWN(PRODUCT(F343,G343,I343,K343,M343),2)</f>
        <v>0</v>
      </c>
      <c r="P343" s="394">
        <f>O343-Q343</f>
        <v>0</v>
      </c>
      <c r="Q343" s="395">
        <v>0</v>
      </c>
      <c r="R343" s="171"/>
      <c r="S343" s="169"/>
      <c r="T343" s="167" t="str">
        <f t="shared" si="75"/>
        <v/>
      </c>
      <c r="U343" s="168">
        <f>IF(E343='予算詳細　全体'!$L$4,F343*'予算詳細　全体'!$N$4,IF(E343='予算詳細　全体'!$L$5,F343*'予算詳細　全体'!$N$5,IF(E343='予算詳細　全体'!$L$6,F343*'予算詳細　全体'!$N$6,F343)))</f>
        <v>0</v>
      </c>
    </row>
    <row r="344" spans="1:21" x14ac:dyDescent="0.2">
      <c r="A344" s="169"/>
      <c r="B344" s="269"/>
      <c r="C344" s="270"/>
      <c r="D344" s="271"/>
      <c r="E344" s="169"/>
      <c r="F344" s="392"/>
      <c r="G344" s="170"/>
      <c r="H344" s="315"/>
      <c r="I344" s="170"/>
      <c r="J344" s="315"/>
      <c r="K344" s="170"/>
      <c r="L344" s="284"/>
      <c r="M344" s="169"/>
      <c r="N344" s="284"/>
      <c r="O344" s="393">
        <f t="shared" si="76"/>
        <v>0</v>
      </c>
      <c r="P344" s="394">
        <f>O344-Q344</f>
        <v>0</v>
      </c>
      <c r="Q344" s="395">
        <v>0</v>
      </c>
      <c r="R344" s="171"/>
      <c r="S344" s="169"/>
      <c r="T344" s="167" t="str">
        <f t="shared" si="75"/>
        <v/>
      </c>
      <c r="U344" s="168">
        <f>IF(E344='予算詳細　全体'!$L$4,F344*'予算詳細　全体'!$N$4,IF(E344='予算詳細　全体'!$L$5,F344*'予算詳細　全体'!$N$5,IF(E344='予算詳細　全体'!$L$6,F344*'予算詳細　全体'!$N$6,F344)))</f>
        <v>0</v>
      </c>
    </row>
    <row r="345" spans="1:21" x14ac:dyDescent="0.2">
      <c r="A345" s="169"/>
      <c r="B345" s="269"/>
      <c r="C345" s="270"/>
      <c r="D345" s="271"/>
      <c r="E345" s="169"/>
      <c r="F345" s="392"/>
      <c r="G345" s="170"/>
      <c r="H345" s="315"/>
      <c r="I345" s="170"/>
      <c r="J345" s="315"/>
      <c r="K345" s="170"/>
      <c r="L345" s="284"/>
      <c r="M345" s="169"/>
      <c r="N345" s="284"/>
      <c r="O345" s="393">
        <f t="shared" si="76"/>
        <v>0</v>
      </c>
      <c r="P345" s="394">
        <f>O345-Q345</f>
        <v>0</v>
      </c>
      <c r="Q345" s="395">
        <v>0</v>
      </c>
      <c r="R345" s="171"/>
      <c r="S345" s="169"/>
      <c r="T345" s="167" t="str">
        <f t="shared" si="75"/>
        <v/>
      </c>
      <c r="U345" s="168">
        <f>IF(E345='予算詳細　全体'!$L$4,F345*'予算詳細　全体'!$N$4,IF(E345='予算詳細　全体'!$L$5,F345*'予算詳細　全体'!$N$5,IF(E345='予算詳細　全体'!$L$6,F345*'予算詳細　全体'!$N$6,F345)))</f>
        <v>0</v>
      </c>
    </row>
    <row r="346" spans="1:21" ht="13.5" thickBot="1" x14ac:dyDescent="0.25">
      <c r="A346" s="169"/>
      <c r="B346" s="269"/>
      <c r="C346" s="270"/>
      <c r="D346" s="271"/>
      <c r="E346" s="169"/>
      <c r="F346" s="392"/>
      <c r="G346" s="170"/>
      <c r="H346" s="315"/>
      <c r="I346" s="170"/>
      <c r="J346" s="315"/>
      <c r="K346" s="170"/>
      <c r="L346" s="284"/>
      <c r="M346" s="169"/>
      <c r="N346" s="284"/>
      <c r="O346" s="393">
        <f t="shared" si="76"/>
        <v>0</v>
      </c>
      <c r="P346" s="394">
        <f>O346-Q346</f>
        <v>0</v>
      </c>
      <c r="Q346" s="395">
        <v>0</v>
      </c>
      <c r="R346" s="171"/>
      <c r="S346" s="169"/>
      <c r="T346" s="167" t="str">
        <f t="shared" si="75"/>
        <v/>
      </c>
      <c r="U346" s="168">
        <f>IF(E346='予算詳細　全体'!$L$4,F346*'予算詳細　全体'!$N$4,IF(E346='予算詳細　全体'!$L$5,F346*'予算詳細　全体'!$N$5,IF(E346='予算詳細　全体'!$L$6,F346*'予算詳細　全体'!$N$6,F346)))</f>
        <v>0</v>
      </c>
    </row>
    <row r="347" spans="1:21" x14ac:dyDescent="0.2">
      <c r="B347" s="221"/>
      <c r="C347" s="221"/>
      <c r="D347" s="221"/>
      <c r="K347" s="140" t="str">
        <f>'予算詳細　全体'!$L$4</f>
        <v>USD</v>
      </c>
      <c r="L347" s="316"/>
      <c r="M347" s="141"/>
      <c r="N347" s="319"/>
      <c r="O347" s="396">
        <f>SUMIF($E$342:$E$346,$K347,O$342:O$346)</f>
        <v>6000</v>
      </c>
      <c r="P347" s="396">
        <f>SUMIF($E$342:$E$346,$K347,P$342:P$346)</f>
        <v>6000</v>
      </c>
      <c r="Q347" s="397">
        <f t="shared" ref="Q347" si="77">SUMIF($E$342:$E$346,$K347,Q$342:Q$346)</f>
        <v>0</v>
      </c>
    </row>
    <row r="348" spans="1:21" x14ac:dyDescent="0.2">
      <c r="B348" s="221"/>
      <c r="C348" s="221"/>
      <c r="D348" s="221"/>
      <c r="K348" s="143" t="str">
        <f>'予算詳細　全体'!$L$5</f>
        <v>MMK</v>
      </c>
      <c r="L348" s="317"/>
      <c r="M348" s="144"/>
      <c r="N348" s="320"/>
      <c r="O348" s="398">
        <f t="shared" ref="O348:Q350" si="78">SUMIF($E$342:$E$346,$K348,O$342:O$346)</f>
        <v>0</v>
      </c>
      <c r="P348" s="398">
        <f t="shared" si="78"/>
        <v>0</v>
      </c>
      <c r="Q348" s="399">
        <f t="shared" si="78"/>
        <v>0</v>
      </c>
    </row>
    <row r="349" spans="1:21" x14ac:dyDescent="0.2">
      <c r="B349" s="221"/>
      <c r="C349" s="221"/>
      <c r="D349" s="221"/>
      <c r="K349" s="143" t="str">
        <f>'予算詳細　全体'!$L$6</f>
        <v>THB</v>
      </c>
      <c r="L349" s="317"/>
      <c r="M349" s="144"/>
      <c r="N349" s="320"/>
      <c r="O349" s="398">
        <f t="shared" si="78"/>
        <v>0</v>
      </c>
      <c r="P349" s="398">
        <f t="shared" si="78"/>
        <v>0</v>
      </c>
      <c r="Q349" s="399">
        <f t="shared" si="78"/>
        <v>0</v>
      </c>
    </row>
    <row r="350" spans="1:21" ht="13.5" thickBot="1" x14ac:dyDescent="0.25">
      <c r="B350" s="221"/>
      <c r="C350" s="221"/>
      <c r="D350" s="221"/>
      <c r="K350" s="146" t="str">
        <f>'予算詳細　全体'!$L$7</f>
        <v>日本円</v>
      </c>
      <c r="L350" s="318"/>
      <c r="M350" s="147"/>
      <c r="N350" s="321"/>
      <c r="O350" s="400">
        <f t="shared" si="78"/>
        <v>0</v>
      </c>
      <c r="P350" s="400">
        <f t="shared" si="78"/>
        <v>0</v>
      </c>
      <c r="Q350" s="401">
        <f t="shared" si="78"/>
        <v>0</v>
      </c>
    </row>
    <row r="351" spans="1:21" x14ac:dyDescent="0.2">
      <c r="B351" s="221"/>
      <c r="C351" s="221"/>
      <c r="D351" s="221"/>
    </row>
    <row r="352" spans="1:21" x14ac:dyDescent="0.2">
      <c r="B352" s="221"/>
      <c r="C352" s="221"/>
      <c r="D352" s="221"/>
    </row>
    <row r="353" spans="2:4" x14ac:dyDescent="0.2">
      <c r="B353" s="221"/>
      <c r="C353" s="221"/>
      <c r="D353" s="221"/>
    </row>
    <row r="354" spans="2:4" x14ac:dyDescent="0.2">
      <c r="B354" s="221"/>
      <c r="C354" s="221"/>
      <c r="D354" s="221"/>
    </row>
    <row r="355" spans="2:4" x14ac:dyDescent="0.2">
      <c r="B355" s="221"/>
      <c r="C355" s="221"/>
      <c r="D355" s="221"/>
    </row>
    <row r="356" spans="2:4" x14ac:dyDescent="0.2">
      <c r="B356" s="221"/>
      <c r="C356" s="221"/>
      <c r="D356" s="221"/>
    </row>
    <row r="357" spans="2:4" x14ac:dyDescent="0.2">
      <c r="B357" s="221"/>
      <c r="C357" s="221"/>
      <c r="D357" s="221"/>
    </row>
    <row r="358" spans="2:4" x14ac:dyDescent="0.2">
      <c r="B358" s="221"/>
      <c r="C358" s="221"/>
      <c r="D358" s="221"/>
    </row>
    <row r="359" spans="2:4" x14ac:dyDescent="0.2">
      <c r="B359" s="221"/>
      <c r="C359" s="221"/>
      <c r="D359" s="221"/>
    </row>
  </sheetData>
  <sheetProtection selectLockedCells="1"/>
  <mergeCells count="20">
    <mergeCell ref="B197:D197"/>
    <mergeCell ref="B6:D6"/>
    <mergeCell ref="B19:D19"/>
    <mergeCell ref="B31:D31"/>
    <mergeCell ref="B57:D57"/>
    <mergeCell ref="B83:D83"/>
    <mergeCell ref="B109:D109"/>
    <mergeCell ref="B136:D136"/>
    <mergeCell ref="B151:D151"/>
    <mergeCell ref="B163:D163"/>
    <mergeCell ref="B174:D174"/>
    <mergeCell ref="B185:D185"/>
    <mergeCell ref="B331:D331"/>
    <mergeCell ref="B341:D341"/>
    <mergeCell ref="B209:D209"/>
    <mergeCell ref="B221:D221"/>
    <mergeCell ref="B233:D233"/>
    <mergeCell ref="B250:D250"/>
    <mergeCell ref="B277:D277"/>
    <mergeCell ref="B304:D304"/>
  </mergeCells>
  <phoneticPr fontId="11"/>
  <dataValidations count="1">
    <dataValidation type="list" allowBlank="1" showInputMessage="1" showErrorMessage="1" sqref="E17">
      <formula1>$R$2:$R$5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E7:E13 E20:E24 E32:E51 E58:E77 E84:E103 E110:E129 E137:E145 E152:E157 E164:E168 E175:E177 E186:E191 E198:E202 E210:E214 E222:E226 E234:E242 E251:E270 E278:E297 E305:E324 E332:E334 E342:E346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9"/>
  <sheetViews>
    <sheetView topLeftCell="A139" zoomScale="93" zoomScaleNormal="93" workbookViewId="0">
      <selection activeCell="Q158" sqref="Q158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90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2.453125" style="390" bestFit="1" customWidth="1"/>
    <col min="17" max="17" width="9" style="390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5"/>
      <c r="C1" s="43" t="s">
        <v>334</v>
      </c>
    </row>
    <row r="2" spans="1:21" x14ac:dyDescent="0.2">
      <c r="A2" s="172" t="s">
        <v>401</v>
      </c>
    </row>
    <row r="3" spans="1:21" x14ac:dyDescent="0.2">
      <c r="A3" s="172"/>
      <c r="B3" t="s">
        <v>407</v>
      </c>
    </row>
    <row r="4" spans="1:21" x14ac:dyDescent="0.2">
      <c r="A4" s="172"/>
      <c r="B4" s="172"/>
      <c r="C4" s="172" t="s">
        <v>323</v>
      </c>
    </row>
    <row r="5" spans="1:21" x14ac:dyDescent="0.2">
      <c r="D5" t="s">
        <v>324</v>
      </c>
    </row>
    <row r="6" spans="1:21" s="10" customFormat="1" ht="13.5" thickBot="1" x14ac:dyDescent="0.25">
      <c r="A6" s="149" t="s">
        <v>286</v>
      </c>
      <c r="B6" s="572" t="s">
        <v>287</v>
      </c>
      <c r="C6" s="573"/>
      <c r="D6" s="574"/>
      <c r="E6" s="149" t="s">
        <v>288</v>
      </c>
      <c r="F6" s="391" t="s">
        <v>289</v>
      </c>
      <c r="G6" s="149" t="s">
        <v>290</v>
      </c>
      <c r="H6" s="149" t="s">
        <v>291</v>
      </c>
      <c r="I6" s="149" t="s">
        <v>290</v>
      </c>
      <c r="J6" s="149" t="s">
        <v>291</v>
      </c>
      <c r="K6" s="149" t="s">
        <v>290</v>
      </c>
      <c r="L6" s="149" t="s">
        <v>291</v>
      </c>
      <c r="M6" s="149" t="s">
        <v>290</v>
      </c>
      <c r="N6" s="149" t="s">
        <v>291</v>
      </c>
      <c r="O6" s="391" t="s">
        <v>296</v>
      </c>
      <c r="P6" s="391" t="s">
        <v>294</v>
      </c>
      <c r="Q6" s="391" t="s">
        <v>295</v>
      </c>
      <c r="R6" s="149" t="s">
        <v>292</v>
      </c>
      <c r="S6" s="149" t="s">
        <v>425</v>
      </c>
      <c r="T6" s="166" t="s">
        <v>421</v>
      </c>
      <c r="U6" s="166" t="s">
        <v>297</v>
      </c>
    </row>
    <row r="7" spans="1:21" ht="13.5" thickTop="1" x14ac:dyDescent="0.2">
      <c r="A7" s="169">
        <v>1</v>
      </c>
      <c r="B7" s="322"/>
      <c r="C7" s="323"/>
      <c r="D7" s="324"/>
      <c r="E7" s="169" t="s">
        <v>29</v>
      </c>
      <c r="F7" s="392">
        <v>6000</v>
      </c>
      <c r="G7" s="170">
        <v>1</v>
      </c>
      <c r="H7" s="315"/>
      <c r="I7" s="170"/>
      <c r="J7" s="315"/>
      <c r="K7" s="170"/>
      <c r="L7" s="284"/>
      <c r="M7" s="169"/>
      <c r="N7" s="284"/>
      <c r="O7" s="393">
        <f>ROUNDDOWN(PRODUCT(F7,G7,I7,K7,M7),2)</f>
        <v>6000</v>
      </c>
      <c r="P7" s="394">
        <f t="shared" ref="P7:P13" si="0">O7-Q7</f>
        <v>6000</v>
      </c>
      <c r="Q7" s="395">
        <v>0</v>
      </c>
      <c r="R7" s="171"/>
      <c r="S7" s="169"/>
      <c r="T7" s="167" t="str">
        <f>IF(U7&gt;49999,"3者見積必要","")</f>
        <v>3者見積必要</v>
      </c>
      <c r="U7" s="168">
        <f>IF(E7='予算詳細　全体'!$L$4,F7*'予算詳細　全体'!$N$4,IF(E7='予算詳細　全体'!$L$5,F7*'予算詳細　全体'!$N$5,IF(E7='予算詳細　全体'!$L$6,F7*'予算詳細　全体'!$N$6,F7)))</f>
        <v>660000</v>
      </c>
    </row>
    <row r="8" spans="1:21" x14ac:dyDescent="0.2">
      <c r="A8" s="169">
        <v>2</v>
      </c>
      <c r="B8" s="269"/>
      <c r="C8" s="270"/>
      <c r="D8" s="271"/>
      <c r="E8" s="169" t="s">
        <v>177</v>
      </c>
      <c r="F8" s="392">
        <v>600</v>
      </c>
      <c r="G8" s="170">
        <v>1</v>
      </c>
      <c r="H8" s="315"/>
      <c r="I8" s="170"/>
      <c r="J8" s="315"/>
      <c r="K8" s="170"/>
      <c r="L8" s="284"/>
      <c r="M8" s="169"/>
      <c r="N8" s="284"/>
      <c r="O8" s="393">
        <f t="shared" ref="O8:O13" si="1">ROUNDDOWN(PRODUCT(F8,G8,I8,K8,M8),2)</f>
        <v>600</v>
      </c>
      <c r="P8" s="394">
        <f t="shared" si="0"/>
        <v>600</v>
      </c>
      <c r="Q8" s="395">
        <v>0</v>
      </c>
      <c r="R8" s="171"/>
      <c r="S8" s="169"/>
      <c r="T8" s="167" t="str">
        <f t="shared" ref="T8:T13" si="2">IF(U8&gt;49999,"3者見積必要","")</f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48</v>
      </c>
    </row>
    <row r="9" spans="1:21" x14ac:dyDescent="0.2">
      <c r="A9" s="169">
        <v>3</v>
      </c>
      <c r="B9" s="269"/>
      <c r="C9" s="270"/>
      <c r="D9" s="271"/>
      <c r="E9" s="169" t="s">
        <v>247</v>
      </c>
      <c r="F9" s="392">
        <v>60</v>
      </c>
      <c r="G9" s="170">
        <v>1</v>
      </c>
      <c r="H9" s="315"/>
      <c r="I9" s="170"/>
      <c r="J9" s="315"/>
      <c r="K9" s="170"/>
      <c r="L9" s="284"/>
      <c r="M9" s="169"/>
      <c r="N9" s="284"/>
      <c r="O9" s="393">
        <f t="shared" si="1"/>
        <v>60</v>
      </c>
      <c r="P9" s="394">
        <f t="shared" si="0"/>
        <v>60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180</v>
      </c>
    </row>
    <row r="10" spans="1:21" outlineLevel="1" x14ac:dyDescent="0.2">
      <c r="A10" s="169"/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1"/>
        <v>0</v>
      </c>
      <c r="P10" s="394">
        <f t="shared" si="0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outlineLevel="1" x14ac:dyDescent="0.2">
      <c r="A11" s="169"/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1"/>
        <v>0</v>
      </c>
      <c r="P11" s="394">
        <f t="shared" si="0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outlineLevel="1" x14ac:dyDescent="0.2">
      <c r="A12" s="169"/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1"/>
        <v>0</v>
      </c>
      <c r="P12" s="394">
        <f t="shared" si="0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ht="13.5" outlineLevel="1" thickBot="1" x14ac:dyDescent="0.25">
      <c r="A13" s="169"/>
      <c r="B13" s="269"/>
      <c r="C13" s="270"/>
      <c r="D13" s="271"/>
      <c r="E13" s="169"/>
      <c r="F13" s="392"/>
      <c r="G13" s="170"/>
      <c r="H13" s="315"/>
      <c r="I13" s="170"/>
      <c r="J13" s="315"/>
      <c r="K13" s="459"/>
      <c r="L13" s="284"/>
      <c r="M13" s="169"/>
      <c r="N13" s="284"/>
      <c r="O13" s="393">
        <f t="shared" si="1"/>
        <v>0</v>
      </c>
      <c r="P13" s="394">
        <f t="shared" si="0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2">
      <c r="K14" s="458" t="str">
        <f>'予算詳細　全体'!$L$4</f>
        <v>USD</v>
      </c>
      <c r="L14" s="316"/>
      <c r="M14" s="141"/>
      <c r="N14" s="319"/>
      <c r="O14" s="396">
        <f t="shared" ref="O14:Q16" si="3">SUMIF($E$7:$E$13,$K14,O$7:O$13)</f>
        <v>6000</v>
      </c>
      <c r="P14" s="396">
        <f t="shared" si="3"/>
        <v>6000</v>
      </c>
      <c r="Q14" s="397">
        <f t="shared" si="3"/>
        <v>0</v>
      </c>
    </row>
    <row r="15" spans="1:21" x14ac:dyDescent="0.2">
      <c r="K15" s="143" t="str">
        <f>'予算詳細　全体'!$L$5</f>
        <v>MMK</v>
      </c>
      <c r="L15" s="317"/>
      <c r="M15" s="144"/>
      <c r="N15" s="320"/>
      <c r="O15" s="398">
        <f t="shared" si="3"/>
        <v>600</v>
      </c>
      <c r="P15" s="398">
        <f t="shared" si="3"/>
        <v>600</v>
      </c>
      <c r="Q15" s="399">
        <f t="shared" si="3"/>
        <v>0</v>
      </c>
    </row>
    <row r="16" spans="1:21" ht="13.5" thickBot="1" x14ac:dyDescent="0.25">
      <c r="K16" s="460" t="str">
        <f>'予算詳細　全体'!$L$6</f>
        <v>THB</v>
      </c>
      <c r="L16" s="318"/>
      <c r="M16" s="147"/>
      <c r="N16" s="321"/>
      <c r="O16" s="400">
        <f t="shared" si="3"/>
        <v>60</v>
      </c>
      <c r="P16" s="400">
        <f t="shared" si="3"/>
        <v>60</v>
      </c>
      <c r="Q16" s="401">
        <f t="shared" si="3"/>
        <v>0</v>
      </c>
    </row>
    <row r="17" spans="1:21" x14ac:dyDescent="0.2">
      <c r="K17" s="461"/>
    </row>
    <row r="18" spans="1:21" x14ac:dyDescent="0.2">
      <c r="D18" t="s">
        <v>325</v>
      </c>
    </row>
    <row r="19" spans="1:21" s="10" customFormat="1" ht="13.5" thickBot="1" x14ac:dyDescent="0.25">
      <c r="A19" s="149" t="s">
        <v>286</v>
      </c>
      <c r="B19" s="572" t="s">
        <v>287</v>
      </c>
      <c r="C19" s="573"/>
      <c r="D19" s="574"/>
      <c r="E19" s="149" t="s">
        <v>288</v>
      </c>
      <c r="F19" s="391" t="s">
        <v>289</v>
      </c>
      <c r="G19" s="149" t="s">
        <v>290</v>
      </c>
      <c r="H19" s="149" t="s">
        <v>291</v>
      </c>
      <c r="I19" s="149" t="s">
        <v>290</v>
      </c>
      <c r="J19" s="149" t="s">
        <v>291</v>
      </c>
      <c r="K19" s="149" t="s">
        <v>290</v>
      </c>
      <c r="L19" s="149" t="s">
        <v>291</v>
      </c>
      <c r="M19" s="149" t="s">
        <v>290</v>
      </c>
      <c r="N19" s="149" t="s">
        <v>291</v>
      </c>
      <c r="O19" s="391" t="s">
        <v>296</v>
      </c>
      <c r="P19" s="391" t="s">
        <v>294</v>
      </c>
      <c r="Q19" s="391" t="s">
        <v>295</v>
      </c>
      <c r="R19" s="149" t="s">
        <v>292</v>
      </c>
      <c r="S19" s="149" t="s">
        <v>425</v>
      </c>
      <c r="T19" s="166" t="s">
        <v>421</v>
      </c>
      <c r="U19" s="166" t="s">
        <v>297</v>
      </c>
    </row>
    <row r="20" spans="1:21" ht="13.5" thickTop="1" x14ac:dyDescent="0.2">
      <c r="A20" s="169"/>
      <c r="B20" s="322"/>
      <c r="C20" s="323"/>
      <c r="D20" s="324"/>
      <c r="E20" s="169" t="s">
        <v>29</v>
      </c>
      <c r="F20" s="392">
        <v>1000</v>
      </c>
      <c r="G20" s="170">
        <v>1</v>
      </c>
      <c r="H20" s="315"/>
      <c r="I20" s="170"/>
      <c r="J20" s="315"/>
      <c r="K20" s="170"/>
      <c r="L20" s="284"/>
      <c r="M20" s="169"/>
      <c r="N20" s="284"/>
      <c r="O20" s="393">
        <f>ROUNDDOWN(PRODUCT(F20,G20,I20,K20,M20),2)</f>
        <v>1000</v>
      </c>
      <c r="P20" s="394">
        <f>O20-Q20</f>
        <v>1000</v>
      </c>
      <c r="Q20" s="395">
        <v>0</v>
      </c>
      <c r="R20" s="171"/>
      <c r="S20" s="169"/>
      <c r="T20" s="167" t="str">
        <f t="shared" ref="T20:T24" si="4">IF(U20&gt;49999,"3者見積必要","")</f>
        <v>3者見積必要</v>
      </c>
      <c r="U20" s="168">
        <f>IF(E20='予算詳細　全体'!$L$4,F20*'予算詳細　全体'!$N$4,IF(E20='予算詳細　全体'!$L$5,F20*'予算詳細　全体'!$N$5,IF(E20='予算詳細　全体'!$L$6,F20*'予算詳細　全体'!$N$6,F20)))</f>
        <v>110000</v>
      </c>
    </row>
    <row r="21" spans="1:21" x14ac:dyDescent="0.2">
      <c r="A21" s="169"/>
      <c r="B21" s="269"/>
      <c r="C21" s="270"/>
      <c r="D21" s="271"/>
      <c r="E21" s="169" t="s">
        <v>177</v>
      </c>
      <c r="F21" s="392">
        <v>100</v>
      </c>
      <c r="G21" s="170">
        <v>1</v>
      </c>
      <c r="H21" s="315"/>
      <c r="I21" s="170"/>
      <c r="J21" s="315"/>
      <c r="K21" s="170"/>
      <c r="L21" s="284"/>
      <c r="M21" s="169"/>
      <c r="N21" s="284"/>
      <c r="O21" s="393">
        <f t="shared" ref="O21:O24" si="5">ROUNDDOWN(PRODUCT(F21,G21,I21,K21,M21),2)</f>
        <v>100</v>
      </c>
      <c r="P21" s="394">
        <f>O21-Q21</f>
        <v>100</v>
      </c>
      <c r="Q21" s="395">
        <v>0</v>
      </c>
      <c r="R21" s="171"/>
      <c r="S21" s="169"/>
      <c r="T21" s="167" t="str">
        <f t="shared" si="4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8</v>
      </c>
    </row>
    <row r="22" spans="1:21" x14ac:dyDescent="0.2">
      <c r="A22" s="169"/>
      <c r="B22" s="269"/>
      <c r="C22" s="270"/>
      <c r="D22" s="271"/>
      <c r="E22" s="169" t="s">
        <v>247</v>
      </c>
      <c r="F22" s="392">
        <v>10</v>
      </c>
      <c r="G22" s="170">
        <v>1</v>
      </c>
      <c r="H22" s="315"/>
      <c r="I22" s="170"/>
      <c r="J22" s="315"/>
      <c r="K22" s="170"/>
      <c r="L22" s="284"/>
      <c r="M22" s="169"/>
      <c r="N22" s="284"/>
      <c r="O22" s="393">
        <f t="shared" si="5"/>
        <v>10</v>
      </c>
      <c r="P22" s="394">
        <f>O22-Q22</f>
        <v>10</v>
      </c>
      <c r="Q22" s="395">
        <v>0</v>
      </c>
      <c r="R22" s="171"/>
      <c r="S22" s="169"/>
      <c r="T22" s="167" t="str">
        <f t="shared" si="4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30</v>
      </c>
    </row>
    <row r="23" spans="1:21" outlineLevel="1" x14ac:dyDescent="0.2">
      <c r="A23" s="169"/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5"/>
        <v>0</v>
      </c>
      <c r="P23" s="394">
        <f>O23-Q23</f>
        <v>0</v>
      </c>
      <c r="Q23" s="395">
        <v>0</v>
      </c>
      <c r="R23" s="171"/>
      <c r="S23" s="169"/>
      <c r="T23" s="167" t="str">
        <f t="shared" si="4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ht="13.5" outlineLevel="1" thickBot="1" x14ac:dyDescent="0.25">
      <c r="A24" s="169"/>
      <c r="B24" s="269"/>
      <c r="C24" s="270"/>
      <c r="D24" s="271"/>
      <c r="E24" s="169"/>
      <c r="F24" s="392"/>
      <c r="G24" s="170"/>
      <c r="H24" s="315"/>
      <c r="I24" s="170"/>
      <c r="J24" s="315"/>
      <c r="K24" s="459"/>
      <c r="L24" s="284"/>
      <c r="M24" s="169"/>
      <c r="N24" s="284"/>
      <c r="O24" s="393">
        <f t="shared" si="5"/>
        <v>0</v>
      </c>
      <c r="P24" s="394">
        <f>O24-Q24</f>
        <v>0</v>
      </c>
      <c r="Q24" s="395">
        <v>0</v>
      </c>
      <c r="R24" s="171"/>
      <c r="S24" s="169"/>
      <c r="T24" s="167" t="str">
        <f t="shared" si="4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2">
      <c r="K25" s="458" t="str">
        <f>'予算詳細　全体'!$L$4</f>
        <v>USD</v>
      </c>
      <c r="L25" s="316"/>
      <c r="M25" s="141"/>
      <c r="N25" s="319"/>
      <c r="O25" s="396">
        <f>SUMIF($E$20:$E$24,$K25,O$20:O$24)</f>
        <v>1000</v>
      </c>
      <c r="P25" s="396">
        <f t="shared" ref="P25:Q25" si="6">SUMIF($E$20:$E$24,$K25,P$20:P$24)</f>
        <v>1000</v>
      </c>
      <c r="Q25" s="397">
        <f t="shared" si="6"/>
        <v>0</v>
      </c>
    </row>
    <row r="26" spans="1:21" x14ac:dyDescent="0.2">
      <c r="K26" s="143" t="str">
        <f>'予算詳細　全体'!$L$5</f>
        <v>MMK</v>
      </c>
      <c r="L26" s="317"/>
      <c r="M26" s="144"/>
      <c r="N26" s="320"/>
      <c r="O26" s="398">
        <f>SUMIF($E$20:$E$24,$K26,O$20:O$24)</f>
        <v>100</v>
      </c>
      <c r="P26" s="398">
        <f>SUMIF($E$20:$E$24,$K26,P$20:P$24)</f>
        <v>100</v>
      </c>
      <c r="Q26" s="399">
        <f>SUMIF($E$20:$E$24,$K26,Q$20:Q$24)</f>
        <v>0</v>
      </c>
    </row>
    <row r="27" spans="1:21" ht="13.5" thickBot="1" x14ac:dyDescent="0.25">
      <c r="K27" s="252" t="str">
        <f>'予算詳細　全体'!$L$6</f>
        <v>THB</v>
      </c>
      <c r="L27" s="318"/>
      <c r="M27" s="147"/>
      <c r="N27" s="321"/>
      <c r="O27" s="400">
        <f>SUMIF($E$20:$E$24,$K27,O$20:O$24)</f>
        <v>10</v>
      </c>
      <c r="P27" s="400">
        <f>SUMIF($E$20:$E$24,$K27,P$20:P$24)</f>
        <v>10</v>
      </c>
      <c r="Q27" s="401">
        <f>SUMIF($E$20:$E$24,$K27,Q$20:Q$24)</f>
        <v>0</v>
      </c>
    </row>
    <row r="28" spans="1:21" x14ac:dyDescent="0.2">
      <c r="K28" s="253"/>
      <c r="L28" s="325"/>
      <c r="M28" s="254"/>
      <c r="N28" s="325"/>
      <c r="O28" s="402"/>
      <c r="P28" s="402"/>
      <c r="Q28" s="402"/>
    </row>
    <row r="29" spans="1:21" x14ac:dyDescent="0.2">
      <c r="C29" t="s">
        <v>326</v>
      </c>
    </row>
    <row r="30" spans="1:21" x14ac:dyDescent="0.2">
      <c r="D30" t="s">
        <v>327</v>
      </c>
    </row>
    <row r="31" spans="1:21" s="10" customFormat="1" ht="13.5" thickBot="1" x14ac:dyDescent="0.25">
      <c r="A31" s="149" t="s">
        <v>286</v>
      </c>
      <c r="B31" s="572" t="s">
        <v>287</v>
      </c>
      <c r="C31" s="573"/>
      <c r="D31" s="574"/>
      <c r="E31" s="149" t="s">
        <v>288</v>
      </c>
      <c r="F31" s="391" t="s">
        <v>289</v>
      </c>
      <c r="G31" s="149" t="s">
        <v>290</v>
      </c>
      <c r="H31" s="149" t="s">
        <v>291</v>
      </c>
      <c r="I31" s="149" t="s">
        <v>290</v>
      </c>
      <c r="J31" s="149" t="s">
        <v>291</v>
      </c>
      <c r="K31" s="149" t="s">
        <v>290</v>
      </c>
      <c r="L31" s="149" t="s">
        <v>291</v>
      </c>
      <c r="M31" s="149" t="s">
        <v>290</v>
      </c>
      <c r="N31" s="149" t="s">
        <v>291</v>
      </c>
      <c r="O31" s="391" t="s">
        <v>296</v>
      </c>
      <c r="P31" s="391" t="s">
        <v>294</v>
      </c>
      <c r="Q31" s="391" t="s">
        <v>295</v>
      </c>
      <c r="R31" s="149" t="s">
        <v>292</v>
      </c>
      <c r="S31" s="149" t="s">
        <v>422</v>
      </c>
      <c r="T31" s="166" t="s">
        <v>421</v>
      </c>
      <c r="U31" s="166" t="s">
        <v>297</v>
      </c>
    </row>
    <row r="32" spans="1:21" ht="13.5" thickTop="1" x14ac:dyDescent="0.2">
      <c r="A32" s="169">
        <v>1</v>
      </c>
      <c r="B32" s="322"/>
      <c r="C32" s="323"/>
      <c r="D32" s="324"/>
      <c r="E32" s="169" t="s">
        <v>29</v>
      </c>
      <c r="F32" s="392">
        <v>6000</v>
      </c>
      <c r="G32" s="170">
        <v>1</v>
      </c>
      <c r="H32" s="315"/>
      <c r="I32" s="170"/>
      <c r="J32" s="315"/>
      <c r="K32" s="170"/>
      <c r="L32" s="284"/>
      <c r="M32" s="169"/>
      <c r="N32" s="284"/>
      <c r="O32" s="393">
        <f t="shared" ref="O32:O51" si="7">ROUNDDOWN(PRODUCT(F32,G32,I32,K32,M32),2)</f>
        <v>6000</v>
      </c>
      <c r="P32" s="394">
        <f>O32-Q32</f>
        <v>6000</v>
      </c>
      <c r="Q32" s="395">
        <v>0</v>
      </c>
      <c r="R32" s="171"/>
      <c r="S32" s="169"/>
      <c r="T32" s="167" t="str">
        <f t="shared" ref="T32:T51" si="8">IF(U32&gt;49999,"3者見積必要","")</f>
        <v>3者見積必要</v>
      </c>
      <c r="U32" s="168">
        <f>IF(E32='予算詳細　全体'!$L$4,F32*'予算詳細　全体'!$N$4,IF(E32='予算詳細　全体'!$L$5,F32*'予算詳細　全体'!$N$5,IF(E32='予算詳細　全体'!$L$6,F32*'予算詳細　全体'!$N$6,F32)))</f>
        <v>660000</v>
      </c>
    </row>
    <row r="33" spans="1:21" x14ac:dyDescent="0.2">
      <c r="A33" s="169">
        <v>2</v>
      </c>
      <c r="B33" s="269"/>
      <c r="C33" s="270"/>
      <c r="D33" s="271"/>
      <c r="E33" s="169" t="s">
        <v>177</v>
      </c>
      <c r="F33" s="392">
        <v>600</v>
      </c>
      <c r="G33" s="170">
        <v>1</v>
      </c>
      <c r="H33" s="315"/>
      <c r="I33" s="170"/>
      <c r="J33" s="315"/>
      <c r="K33" s="170"/>
      <c r="L33" s="284"/>
      <c r="M33" s="169"/>
      <c r="N33" s="284"/>
      <c r="O33" s="393">
        <f t="shared" si="7"/>
        <v>600</v>
      </c>
      <c r="P33" s="394">
        <f>O33-Q33</f>
        <v>600</v>
      </c>
      <c r="Q33" s="395">
        <v>0</v>
      </c>
      <c r="R33" s="171"/>
      <c r="S33" s="169"/>
      <c r="T33" s="167" t="str">
        <f t="shared" si="8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48</v>
      </c>
    </row>
    <row r="34" spans="1:21" x14ac:dyDescent="0.2">
      <c r="A34" s="169">
        <v>3</v>
      </c>
      <c r="B34" s="269"/>
      <c r="C34" s="270"/>
      <c r="D34" s="271"/>
      <c r="E34" s="169" t="s">
        <v>247</v>
      </c>
      <c r="F34" s="392">
        <v>60</v>
      </c>
      <c r="G34" s="170">
        <v>1</v>
      </c>
      <c r="H34" s="315"/>
      <c r="I34" s="170"/>
      <c r="J34" s="315"/>
      <c r="K34" s="170"/>
      <c r="L34" s="284"/>
      <c r="M34" s="169"/>
      <c r="N34" s="284"/>
      <c r="O34" s="393">
        <f t="shared" si="7"/>
        <v>60</v>
      </c>
      <c r="P34" s="394">
        <f>O34-Q34</f>
        <v>60</v>
      </c>
      <c r="Q34" s="395">
        <v>0</v>
      </c>
      <c r="R34" s="171"/>
      <c r="S34" s="169"/>
      <c r="T34" s="167" t="str">
        <f t="shared" si="8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180</v>
      </c>
    </row>
    <row r="35" spans="1:21" x14ac:dyDescent="0.2">
      <c r="A35" s="169">
        <v>4</v>
      </c>
      <c r="B35" s="269"/>
      <c r="C35" s="270"/>
      <c r="D35" s="271"/>
      <c r="E35" s="169" t="s">
        <v>29</v>
      </c>
      <c r="F35" s="392">
        <v>6</v>
      </c>
      <c r="G35" s="170">
        <v>1</v>
      </c>
      <c r="H35" s="315"/>
      <c r="I35" s="170"/>
      <c r="J35" s="315"/>
      <c r="K35" s="170"/>
      <c r="L35" s="284"/>
      <c r="M35" s="169"/>
      <c r="N35" s="284"/>
      <c r="O35" s="393">
        <f t="shared" si="7"/>
        <v>6</v>
      </c>
      <c r="P35" s="394">
        <f>O35-Q35</f>
        <v>6</v>
      </c>
      <c r="Q35" s="395">
        <v>0</v>
      </c>
      <c r="R35" s="171"/>
      <c r="S35" s="169"/>
      <c r="T35" s="167" t="str">
        <f t="shared" si="8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660</v>
      </c>
    </row>
    <row r="36" spans="1:21" x14ac:dyDescent="0.2">
      <c r="A36" s="169">
        <v>5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7"/>
        <v>0</v>
      </c>
      <c r="P36" s="394">
        <f>O36-Q36</f>
        <v>0</v>
      </c>
      <c r="Q36" s="395">
        <v>0</v>
      </c>
      <c r="R36" s="171"/>
      <c r="S36" s="169"/>
      <c r="T36" s="167" t="str">
        <f t="shared" si="8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2">
      <c r="A37" s="169">
        <v>6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7"/>
        <v>0</v>
      </c>
      <c r="P37" s="394">
        <f t="shared" ref="P37:P51" si="9">O37-Q37</f>
        <v>0</v>
      </c>
      <c r="Q37" s="395">
        <v>0</v>
      </c>
      <c r="R37" s="171"/>
      <c r="S37" s="169"/>
      <c r="T37" s="167" t="str">
        <f t="shared" si="8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2">
      <c r="A38" s="169">
        <v>7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7"/>
        <v>0</v>
      </c>
      <c r="P38" s="394">
        <f t="shared" si="9"/>
        <v>0</v>
      </c>
      <c r="Q38" s="395">
        <v>0</v>
      </c>
      <c r="R38" s="171"/>
      <c r="S38" s="169"/>
      <c r="T38" s="167" t="str">
        <f t="shared" si="8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2">
      <c r="A39" s="169">
        <v>8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7"/>
        <v>0</v>
      </c>
      <c r="P39" s="394">
        <f t="shared" si="9"/>
        <v>0</v>
      </c>
      <c r="Q39" s="395">
        <v>0</v>
      </c>
      <c r="R39" s="171"/>
      <c r="S39" s="169"/>
      <c r="T39" s="167" t="str">
        <f t="shared" si="8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2">
      <c r="A40" s="169">
        <v>9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7"/>
        <v>0</v>
      </c>
      <c r="P40" s="394">
        <f t="shared" si="9"/>
        <v>0</v>
      </c>
      <c r="Q40" s="395">
        <v>0</v>
      </c>
      <c r="R40" s="171"/>
      <c r="S40" s="169"/>
      <c r="T40" s="167" t="str">
        <f t="shared" si="8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2">
      <c r="A41" s="169">
        <v>10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7"/>
        <v>0</v>
      </c>
      <c r="P41" s="394">
        <f t="shared" si="9"/>
        <v>0</v>
      </c>
      <c r="Q41" s="395">
        <v>0</v>
      </c>
      <c r="R41" s="171"/>
      <c r="S41" s="169"/>
      <c r="T41" s="167" t="str">
        <f t="shared" si="8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2">
      <c r="A42" s="169">
        <v>11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7"/>
        <v>0</v>
      </c>
      <c r="P42" s="394">
        <f t="shared" si="9"/>
        <v>0</v>
      </c>
      <c r="Q42" s="395">
        <v>0</v>
      </c>
      <c r="R42" s="171"/>
      <c r="S42" s="169"/>
      <c r="T42" s="167" t="str">
        <f t="shared" si="8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2">
      <c r="A43" s="169">
        <v>12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7"/>
        <v>0</v>
      </c>
      <c r="P43" s="394">
        <f t="shared" si="9"/>
        <v>0</v>
      </c>
      <c r="Q43" s="395">
        <v>0</v>
      </c>
      <c r="R43" s="171"/>
      <c r="S43" s="169"/>
      <c r="T43" s="167" t="str">
        <f t="shared" si="8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2">
      <c r="A44" s="169">
        <v>13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7"/>
        <v>0</v>
      </c>
      <c r="P44" s="394">
        <f t="shared" si="9"/>
        <v>0</v>
      </c>
      <c r="Q44" s="395">
        <v>0</v>
      </c>
      <c r="R44" s="171"/>
      <c r="S44" s="169"/>
      <c r="T44" s="167" t="str">
        <f t="shared" si="8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2">
      <c r="A45" s="169">
        <v>14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7"/>
        <v>0</v>
      </c>
      <c r="P45" s="394">
        <f t="shared" si="9"/>
        <v>0</v>
      </c>
      <c r="Q45" s="395">
        <v>0</v>
      </c>
      <c r="R45" s="171"/>
      <c r="S45" s="169"/>
      <c r="T45" s="167" t="str">
        <f t="shared" si="8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2">
      <c r="A46" s="169">
        <v>15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7"/>
        <v>0</v>
      </c>
      <c r="P46" s="394">
        <f t="shared" si="9"/>
        <v>0</v>
      </c>
      <c r="Q46" s="395">
        <v>0</v>
      </c>
      <c r="R46" s="171"/>
      <c r="S46" s="169"/>
      <c r="T46" s="167" t="str">
        <f t="shared" si="8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2">
      <c r="A47" s="169">
        <v>16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7"/>
        <v>0</v>
      </c>
      <c r="P47" s="394">
        <f t="shared" si="9"/>
        <v>0</v>
      </c>
      <c r="Q47" s="395">
        <v>0</v>
      </c>
      <c r="R47" s="171"/>
      <c r="S47" s="169"/>
      <c r="T47" s="167" t="str">
        <f t="shared" si="8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2">
      <c r="A48" s="169">
        <v>17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7"/>
        <v>0</v>
      </c>
      <c r="P48" s="394">
        <f t="shared" si="9"/>
        <v>0</v>
      </c>
      <c r="Q48" s="395">
        <v>0</v>
      </c>
      <c r="R48" s="171"/>
      <c r="S48" s="169"/>
      <c r="T48" s="167" t="str">
        <f t="shared" si="8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2">
      <c r="A49" s="169">
        <v>18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7"/>
        <v>0</v>
      </c>
      <c r="P49" s="394">
        <f t="shared" si="9"/>
        <v>0</v>
      </c>
      <c r="Q49" s="395">
        <v>0</v>
      </c>
      <c r="R49" s="171"/>
      <c r="S49" s="169"/>
      <c r="T49" s="167" t="str">
        <f t="shared" si="8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2">
      <c r="A50" s="169">
        <v>19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7"/>
        <v>0</v>
      </c>
      <c r="P50" s="394">
        <f t="shared" si="9"/>
        <v>0</v>
      </c>
      <c r="Q50" s="395">
        <v>0</v>
      </c>
      <c r="R50" s="171"/>
      <c r="S50" s="169"/>
      <c r="T50" s="167" t="str">
        <f t="shared" si="8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ht="13.5" outlineLevel="1" thickBot="1" x14ac:dyDescent="0.25">
      <c r="A51" s="431">
        <v>20</v>
      </c>
      <c r="B51" s="269"/>
      <c r="C51" s="270"/>
      <c r="D51" s="271"/>
      <c r="E51" s="169"/>
      <c r="F51" s="392"/>
      <c r="G51" s="170"/>
      <c r="H51" s="315"/>
      <c r="I51" s="170"/>
      <c r="J51" s="315"/>
      <c r="K51" s="459"/>
      <c r="L51" s="284"/>
      <c r="M51" s="169"/>
      <c r="N51" s="284"/>
      <c r="O51" s="393">
        <f t="shared" si="7"/>
        <v>0</v>
      </c>
      <c r="P51" s="394">
        <f t="shared" si="9"/>
        <v>0</v>
      </c>
      <c r="Q51" s="395">
        <v>0</v>
      </c>
      <c r="R51" s="171"/>
      <c r="S51" s="169"/>
      <c r="T51" s="167" t="str">
        <f t="shared" si="8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2">
      <c r="A52" s="432"/>
      <c r="K52" s="458" t="str">
        <f>'予算詳細　全体'!$L$4</f>
        <v>USD</v>
      </c>
      <c r="L52" s="316"/>
      <c r="M52" s="141"/>
      <c r="N52" s="319"/>
      <c r="O52" s="396">
        <f t="shared" ref="O52:Q54" si="10">SUMIF($E$32:$E$51,$K52,O$32:O$51)</f>
        <v>6006</v>
      </c>
      <c r="P52" s="396">
        <f t="shared" si="10"/>
        <v>6006</v>
      </c>
      <c r="Q52" s="397">
        <f t="shared" si="10"/>
        <v>0</v>
      </c>
    </row>
    <row r="53" spans="1:21" x14ac:dyDescent="0.2">
      <c r="A53" s="223"/>
      <c r="K53" s="143" t="str">
        <f>'予算詳細　全体'!$L$5</f>
        <v>MMK</v>
      </c>
      <c r="L53" s="317"/>
      <c r="M53" s="144"/>
      <c r="N53" s="320"/>
      <c r="O53" s="398">
        <f t="shared" si="10"/>
        <v>600</v>
      </c>
      <c r="P53" s="398">
        <f t="shared" si="10"/>
        <v>600</v>
      </c>
      <c r="Q53" s="399">
        <f t="shared" si="10"/>
        <v>0</v>
      </c>
    </row>
    <row r="54" spans="1:21" ht="13.5" thickBot="1" x14ac:dyDescent="0.25">
      <c r="A54" s="223"/>
      <c r="K54" s="252" t="str">
        <f>'予算詳細　全体'!$L$6</f>
        <v>THB</v>
      </c>
      <c r="L54" s="318"/>
      <c r="M54" s="147"/>
      <c r="N54" s="321"/>
      <c r="O54" s="400">
        <f t="shared" si="10"/>
        <v>60</v>
      </c>
      <c r="P54" s="400">
        <f t="shared" si="10"/>
        <v>60</v>
      </c>
      <c r="Q54" s="401">
        <f t="shared" si="10"/>
        <v>0</v>
      </c>
    </row>
    <row r="56" spans="1:21" x14ac:dyDescent="0.2">
      <c r="D56" t="s">
        <v>328</v>
      </c>
    </row>
    <row r="57" spans="1:21" s="10" customFormat="1" ht="13.5" thickBot="1" x14ac:dyDescent="0.25">
      <c r="A57" s="149" t="s">
        <v>286</v>
      </c>
      <c r="B57" s="572" t="s">
        <v>287</v>
      </c>
      <c r="C57" s="573"/>
      <c r="D57" s="574"/>
      <c r="E57" s="149" t="s">
        <v>288</v>
      </c>
      <c r="F57" s="391" t="s">
        <v>289</v>
      </c>
      <c r="G57" s="149" t="s">
        <v>290</v>
      </c>
      <c r="H57" s="149" t="s">
        <v>291</v>
      </c>
      <c r="I57" s="149" t="s">
        <v>290</v>
      </c>
      <c r="J57" s="149" t="s">
        <v>291</v>
      </c>
      <c r="K57" s="149" t="s">
        <v>290</v>
      </c>
      <c r="L57" s="149" t="s">
        <v>291</v>
      </c>
      <c r="M57" s="149" t="s">
        <v>290</v>
      </c>
      <c r="N57" s="149" t="s">
        <v>291</v>
      </c>
      <c r="O57" s="391" t="s">
        <v>296</v>
      </c>
      <c r="P57" s="391" t="s">
        <v>294</v>
      </c>
      <c r="Q57" s="391" t="s">
        <v>295</v>
      </c>
      <c r="R57" s="149" t="s">
        <v>292</v>
      </c>
      <c r="S57" s="149" t="s">
        <v>422</v>
      </c>
      <c r="T57" s="166" t="s">
        <v>421</v>
      </c>
      <c r="U57" s="166" t="s">
        <v>297</v>
      </c>
    </row>
    <row r="58" spans="1:21" ht="13.5" thickTop="1" x14ac:dyDescent="0.2">
      <c r="A58" s="169">
        <v>1</v>
      </c>
      <c r="B58" s="322"/>
      <c r="C58" s="323"/>
      <c r="D58" s="324"/>
      <c r="E58" s="169" t="s">
        <v>29</v>
      </c>
      <c r="F58" s="392">
        <v>7000</v>
      </c>
      <c r="G58" s="170">
        <v>1</v>
      </c>
      <c r="H58" s="315"/>
      <c r="I58" s="170"/>
      <c r="J58" s="315"/>
      <c r="K58" s="170"/>
      <c r="L58" s="284"/>
      <c r="M58" s="169"/>
      <c r="N58" s="284"/>
      <c r="O58" s="393">
        <f t="shared" ref="O58:O77" si="11">ROUNDDOWN(PRODUCT(F58,G58,I58,K58,M58),2)</f>
        <v>7000</v>
      </c>
      <c r="P58" s="394">
        <f>O58-Q58</f>
        <v>7000</v>
      </c>
      <c r="Q58" s="395">
        <v>0</v>
      </c>
      <c r="R58" s="171"/>
      <c r="S58" s="169"/>
      <c r="T58" s="167" t="str">
        <f t="shared" ref="T58:T77" si="12">IF(U58&gt;49999,"3者見積必要","")</f>
        <v>3者見積必要</v>
      </c>
      <c r="U58" s="168">
        <f>IF(E58='予算詳細　全体'!$L$4,F58*'予算詳細　全体'!$N$4,IF(E58='予算詳細　全体'!$L$5,F58*'予算詳細　全体'!$N$5,IF(E58='予算詳細　全体'!$L$6,F58*'予算詳細　全体'!$N$6,F58)))</f>
        <v>770000</v>
      </c>
    </row>
    <row r="59" spans="1:21" x14ac:dyDescent="0.2">
      <c r="A59" s="169">
        <v>2</v>
      </c>
      <c r="B59" s="269"/>
      <c r="C59" s="270"/>
      <c r="D59" s="271"/>
      <c r="E59" s="169" t="s">
        <v>177</v>
      </c>
      <c r="F59" s="392">
        <v>700</v>
      </c>
      <c r="G59" s="170">
        <v>1</v>
      </c>
      <c r="H59" s="315"/>
      <c r="I59" s="170"/>
      <c r="J59" s="315"/>
      <c r="K59" s="170"/>
      <c r="L59" s="284"/>
      <c r="M59" s="169"/>
      <c r="N59" s="284"/>
      <c r="O59" s="393">
        <f>ROUNDDOWN(PRODUCT(F59,G59,I59,K59,M59),2)</f>
        <v>700</v>
      </c>
      <c r="P59" s="394">
        <f>O59-Q59</f>
        <v>700</v>
      </c>
      <c r="Q59" s="395">
        <v>0</v>
      </c>
      <c r="R59" s="171"/>
      <c r="S59" s="169"/>
      <c r="T59" s="167" t="str">
        <f t="shared" si="1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56</v>
      </c>
    </row>
    <row r="60" spans="1:21" x14ac:dyDescent="0.2">
      <c r="A60" s="169">
        <v>3</v>
      </c>
      <c r="B60" s="269"/>
      <c r="C60" s="270"/>
      <c r="D60" s="271"/>
      <c r="E60" s="169" t="s">
        <v>247</v>
      </c>
      <c r="F60" s="392">
        <v>70</v>
      </c>
      <c r="G60" s="170">
        <v>1</v>
      </c>
      <c r="H60" s="315"/>
      <c r="I60" s="170"/>
      <c r="J60" s="315"/>
      <c r="K60" s="170"/>
      <c r="L60" s="284"/>
      <c r="M60" s="169"/>
      <c r="N60" s="284"/>
      <c r="O60" s="393">
        <f t="shared" si="11"/>
        <v>70</v>
      </c>
      <c r="P60" s="394">
        <f>O60-Q60</f>
        <v>70</v>
      </c>
      <c r="Q60" s="395">
        <v>0</v>
      </c>
      <c r="R60" s="171"/>
      <c r="S60" s="169"/>
      <c r="T60" s="167" t="str">
        <f t="shared" si="1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210</v>
      </c>
    </row>
    <row r="61" spans="1:21" x14ac:dyDescent="0.2">
      <c r="A61" s="169">
        <v>4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11"/>
        <v>0</v>
      </c>
      <c r="P61" s="394">
        <f>O61-Q61</f>
        <v>0</v>
      </c>
      <c r="Q61" s="395">
        <v>0</v>
      </c>
      <c r="R61" s="171"/>
      <c r="S61" s="169"/>
      <c r="T61" s="167" t="str">
        <f t="shared" si="1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x14ac:dyDescent="0.2">
      <c r="A62" s="169">
        <v>5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11"/>
        <v>0</v>
      </c>
      <c r="P62" s="394">
        <f>O62-Q62</f>
        <v>0</v>
      </c>
      <c r="Q62" s="395">
        <v>0</v>
      </c>
      <c r="R62" s="171"/>
      <c r="S62" s="169"/>
      <c r="T62" s="167" t="str">
        <f t="shared" si="1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2">
      <c r="A63" s="169">
        <v>6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11"/>
        <v>0</v>
      </c>
      <c r="P63" s="394">
        <f t="shared" ref="P63:P77" si="13">O63-Q63</f>
        <v>0</v>
      </c>
      <c r="Q63" s="395">
        <v>0</v>
      </c>
      <c r="R63" s="171"/>
      <c r="S63" s="169"/>
      <c r="T63" s="167" t="str">
        <f t="shared" si="1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2">
      <c r="A64" s="169">
        <v>7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11"/>
        <v>0</v>
      </c>
      <c r="P64" s="394">
        <f t="shared" si="13"/>
        <v>0</v>
      </c>
      <c r="Q64" s="395">
        <v>0</v>
      </c>
      <c r="R64" s="171"/>
      <c r="S64" s="169"/>
      <c r="T64" s="167" t="str">
        <f t="shared" si="1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2">
      <c r="A65" s="169">
        <v>8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11"/>
        <v>0</v>
      </c>
      <c r="P65" s="394">
        <f t="shared" si="13"/>
        <v>0</v>
      </c>
      <c r="Q65" s="395">
        <v>0</v>
      </c>
      <c r="R65" s="171"/>
      <c r="S65" s="169"/>
      <c r="T65" s="167" t="str">
        <f t="shared" si="1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2">
      <c r="A66" s="169">
        <v>9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11"/>
        <v>0</v>
      </c>
      <c r="P66" s="394">
        <f t="shared" si="13"/>
        <v>0</v>
      </c>
      <c r="Q66" s="395">
        <v>0</v>
      </c>
      <c r="R66" s="171"/>
      <c r="S66" s="169"/>
      <c r="T66" s="167" t="str">
        <f t="shared" si="1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2">
      <c r="A67" s="169">
        <v>10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11"/>
        <v>0</v>
      </c>
      <c r="P67" s="394">
        <f t="shared" si="13"/>
        <v>0</v>
      </c>
      <c r="Q67" s="395">
        <v>0</v>
      </c>
      <c r="R67" s="171"/>
      <c r="S67" s="169"/>
      <c r="T67" s="167" t="str">
        <f t="shared" si="1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2">
      <c r="A68" s="169">
        <v>11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11"/>
        <v>0</v>
      </c>
      <c r="P68" s="394">
        <f t="shared" si="13"/>
        <v>0</v>
      </c>
      <c r="Q68" s="395">
        <v>0</v>
      </c>
      <c r="R68" s="171"/>
      <c r="S68" s="169"/>
      <c r="T68" s="167" t="str">
        <f t="shared" si="1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2">
      <c r="A69" s="169">
        <v>12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11"/>
        <v>0</v>
      </c>
      <c r="P69" s="394">
        <f t="shared" si="13"/>
        <v>0</v>
      </c>
      <c r="Q69" s="395">
        <v>0</v>
      </c>
      <c r="R69" s="171"/>
      <c r="S69" s="169"/>
      <c r="T69" s="167" t="str">
        <f t="shared" si="1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2">
      <c r="A70" s="169">
        <v>13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si="11"/>
        <v>0</v>
      </c>
      <c r="P70" s="394">
        <f t="shared" si="13"/>
        <v>0</v>
      </c>
      <c r="Q70" s="395">
        <v>0</v>
      </c>
      <c r="R70" s="171"/>
      <c r="S70" s="169"/>
      <c r="T70" s="167" t="str">
        <f t="shared" si="12"/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2">
      <c r="A71" s="169">
        <v>14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11"/>
        <v>0</v>
      </c>
      <c r="P71" s="394">
        <f t="shared" si="13"/>
        <v>0</v>
      </c>
      <c r="Q71" s="395">
        <v>0</v>
      </c>
      <c r="R71" s="171"/>
      <c r="S71" s="169"/>
      <c r="T71" s="167" t="str">
        <f t="shared" si="12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2">
      <c r="A72" s="169">
        <v>15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11"/>
        <v>0</v>
      </c>
      <c r="P72" s="394">
        <f t="shared" si="13"/>
        <v>0</v>
      </c>
      <c r="Q72" s="395">
        <v>0</v>
      </c>
      <c r="R72" s="171"/>
      <c r="S72" s="169"/>
      <c r="T72" s="167" t="str">
        <f t="shared" si="12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2">
      <c r="A73" s="169">
        <v>16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11"/>
        <v>0</v>
      </c>
      <c r="P73" s="394">
        <f t="shared" si="13"/>
        <v>0</v>
      </c>
      <c r="Q73" s="395">
        <v>0</v>
      </c>
      <c r="R73" s="171"/>
      <c r="S73" s="169"/>
      <c r="T73" s="167" t="str">
        <f t="shared" si="12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2">
      <c r="A74" s="169">
        <v>17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11"/>
        <v>0</v>
      </c>
      <c r="P74" s="394">
        <f t="shared" si="13"/>
        <v>0</v>
      </c>
      <c r="Q74" s="395">
        <v>0</v>
      </c>
      <c r="R74" s="171"/>
      <c r="S74" s="169"/>
      <c r="T74" s="167" t="str">
        <f t="shared" si="12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2">
      <c r="A75" s="169">
        <v>18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11"/>
        <v>0</v>
      </c>
      <c r="P75" s="394">
        <f t="shared" si="13"/>
        <v>0</v>
      </c>
      <c r="Q75" s="395">
        <v>0</v>
      </c>
      <c r="R75" s="171"/>
      <c r="S75" s="169"/>
      <c r="T75" s="167" t="str">
        <f t="shared" si="12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2">
      <c r="A76" s="169">
        <v>19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11"/>
        <v>0</v>
      </c>
      <c r="P76" s="394">
        <f t="shared" si="13"/>
        <v>0</v>
      </c>
      <c r="Q76" s="395">
        <v>0</v>
      </c>
      <c r="R76" s="171"/>
      <c r="S76" s="169"/>
      <c r="T76" s="167" t="str">
        <f t="shared" si="12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ht="13.5" outlineLevel="1" thickBot="1" x14ac:dyDescent="0.25">
      <c r="A77" s="431">
        <v>20</v>
      </c>
      <c r="B77" s="269"/>
      <c r="C77" s="270"/>
      <c r="D77" s="271"/>
      <c r="E77" s="169"/>
      <c r="F77" s="392"/>
      <c r="G77" s="170"/>
      <c r="H77" s="315"/>
      <c r="I77" s="170"/>
      <c r="J77" s="315"/>
      <c r="K77" s="459"/>
      <c r="L77" s="284"/>
      <c r="M77" s="169"/>
      <c r="N77" s="284"/>
      <c r="O77" s="393">
        <f t="shared" si="11"/>
        <v>0</v>
      </c>
      <c r="P77" s="394">
        <f t="shared" si="13"/>
        <v>0</v>
      </c>
      <c r="Q77" s="395">
        <v>0</v>
      </c>
      <c r="R77" s="171"/>
      <c r="S77" s="169"/>
      <c r="T77" s="167" t="str">
        <f t="shared" si="12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x14ac:dyDescent="0.2">
      <c r="A78" s="432"/>
      <c r="K78" s="458" t="str">
        <f>'予算詳細　全体'!$L$4</f>
        <v>USD</v>
      </c>
      <c r="L78" s="316"/>
      <c r="M78" s="141"/>
      <c r="N78" s="316"/>
      <c r="O78" s="396">
        <f>SUMIF($E$58:$E$77,$K78,O$58:O$77)</f>
        <v>7000</v>
      </c>
      <c r="P78" s="396">
        <f t="shared" ref="P78:Q78" si="14">SUMIF($E$58:$E$77,$K78,P$58:P$77)</f>
        <v>7000</v>
      </c>
      <c r="Q78" s="397">
        <f t="shared" si="14"/>
        <v>0</v>
      </c>
    </row>
    <row r="79" spans="1:21" x14ac:dyDescent="0.2">
      <c r="A79" s="223"/>
      <c r="K79" s="143" t="str">
        <f>'予算詳細　全体'!$L$5</f>
        <v>MMK</v>
      </c>
      <c r="L79" s="317"/>
      <c r="M79" s="144"/>
      <c r="N79" s="317"/>
      <c r="O79" s="398">
        <f t="shared" ref="O79:Q80" si="15">SUMIF($E$58:$E$77,$K79,O$58:O$77)</f>
        <v>700</v>
      </c>
      <c r="P79" s="398">
        <f t="shared" si="15"/>
        <v>700</v>
      </c>
      <c r="Q79" s="399">
        <f t="shared" si="15"/>
        <v>0</v>
      </c>
    </row>
    <row r="80" spans="1:21" ht="13.5" thickBot="1" x14ac:dyDescent="0.25">
      <c r="A80" s="223"/>
      <c r="K80" s="252" t="str">
        <f>'予算詳細　全体'!$L$6</f>
        <v>THB</v>
      </c>
      <c r="L80" s="318"/>
      <c r="M80" s="147"/>
      <c r="N80" s="318"/>
      <c r="O80" s="400">
        <f t="shared" si="15"/>
        <v>70</v>
      </c>
      <c r="P80" s="400">
        <f t="shared" si="15"/>
        <v>70</v>
      </c>
      <c r="Q80" s="401">
        <f t="shared" si="15"/>
        <v>0</v>
      </c>
    </row>
    <row r="82" spans="1:21" x14ac:dyDescent="0.2">
      <c r="D82" t="s">
        <v>329</v>
      </c>
    </row>
    <row r="83" spans="1:21" s="10" customFormat="1" ht="13.5" thickBot="1" x14ac:dyDescent="0.25">
      <c r="A83" s="149" t="s">
        <v>286</v>
      </c>
      <c r="B83" s="572" t="s">
        <v>287</v>
      </c>
      <c r="C83" s="573"/>
      <c r="D83" s="574"/>
      <c r="E83" s="149" t="s">
        <v>288</v>
      </c>
      <c r="F83" s="391" t="s">
        <v>289</v>
      </c>
      <c r="G83" s="149" t="s">
        <v>290</v>
      </c>
      <c r="H83" s="149" t="s">
        <v>291</v>
      </c>
      <c r="I83" s="149" t="s">
        <v>290</v>
      </c>
      <c r="J83" s="149" t="s">
        <v>291</v>
      </c>
      <c r="K83" s="149" t="s">
        <v>290</v>
      </c>
      <c r="L83" s="149" t="s">
        <v>291</v>
      </c>
      <c r="M83" s="149" t="s">
        <v>290</v>
      </c>
      <c r="N83" s="149" t="s">
        <v>291</v>
      </c>
      <c r="O83" s="391" t="s">
        <v>296</v>
      </c>
      <c r="P83" s="391" t="s">
        <v>294</v>
      </c>
      <c r="Q83" s="391" t="s">
        <v>295</v>
      </c>
      <c r="R83" s="149" t="s">
        <v>292</v>
      </c>
      <c r="S83" s="149" t="s">
        <v>422</v>
      </c>
      <c r="T83" s="166" t="s">
        <v>421</v>
      </c>
      <c r="U83" s="166" t="s">
        <v>297</v>
      </c>
    </row>
    <row r="84" spans="1:21" ht="13.5" thickTop="1" x14ac:dyDescent="0.2">
      <c r="A84" s="169">
        <v>1</v>
      </c>
      <c r="B84" s="322"/>
      <c r="C84" s="323"/>
      <c r="D84" s="324"/>
      <c r="E84" s="169" t="s">
        <v>29</v>
      </c>
      <c r="F84" s="392">
        <v>8000</v>
      </c>
      <c r="G84" s="170">
        <v>1</v>
      </c>
      <c r="H84" s="315"/>
      <c r="I84" s="170"/>
      <c r="J84" s="315"/>
      <c r="K84" s="170"/>
      <c r="L84" s="284"/>
      <c r="M84" s="169"/>
      <c r="N84" s="284"/>
      <c r="O84" s="393">
        <f>ROUNDDOWN(PRODUCT(F84,G84,I84,K84,M84),2)</f>
        <v>8000</v>
      </c>
      <c r="P84" s="394">
        <f>O84-Q84</f>
        <v>8000</v>
      </c>
      <c r="Q84" s="395">
        <v>0</v>
      </c>
      <c r="R84" s="171"/>
      <c r="S84" s="169"/>
      <c r="T84" s="167" t="str">
        <f t="shared" ref="T84:T103" si="16">IF(U84&gt;49999,"3者見積必要","")</f>
        <v>3者見積必要</v>
      </c>
      <c r="U84" s="168">
        <f>IF(E84='予算詳細　全体'!$L$4,F84*'予算詳細　全体'!$N$4,IF(E84='予算詳細　全体'!$L$5,F84*'予算詳細　全体'!$N$5,IF(E84='予算詳細　全体'!$L$6,F84*'予算詳細　全体'!$N$6,F84)))</f>
        <v>880000</v>
      </c>
    </row>
    <row r="85" spans="1:21" x14ac:dyDescent="0.2">
      <c r="A85" s="169">
        <v>2</v>
      </c>
      <c r="B85" s="269"/>
      <c r="C85" s="270"/>
      <c r="D85" s="271"/>
      <c r="E85" s="169" t="s">
        <v>177</v>
      </c>
      <c r="F85" s="392">
        <v>800</v>
      </c>
      <c r="G85" s="170">
        <v>1</v>
      </c>
      <c r="H85" s="315"/>
      <c r="I85" s="170"/>
      <c r="J85" s="315"/>
      <c r="K85" s="170"/>
      <c r="L85" s="284"/>
      <c r="M85" s="169"/>
      <c r="N85" s="284"/>
      <c r="O85" s="393">
        <f t="shared" ref="O85:O103" si="17">ROUNDDOWN(PRODUCT(F85,G85,I85,K85,M85),2)</f>
        <v>800</v>
      </c>
      <c r="P85" s="394">
        <f>O85-Q85</f>
        <v>800</v>
      </c>
      <c r="Q85" s="395">
        <v>0</v>
      </c>
      <c r="R85" s="171"/>
      <c r="S85" s="169"/>
      <c r="T85" s="167" t="str">
        <f t="shared" si="16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64</v>
      </c>
    </row>
    <row r="86" spans="1:21" x14ac:dyDescent="0.2">
      <c r="A86" s="169">
        <v>3</v>
      </c>
      <c r="B86" s="269"/>
      <c r="C86" s="270"/>
      <c r="D86" s="271"/>
      <c r="E86" s="169" t="s">
        <v>247</v>
      </c>
      <c r="F86" s="392">
        <v>80</v>
      </c>
      <c r="G86" s="170">
        <v>1</v>
      </c>
      <c r="H86" s="315"/>
      <c r="I86" s="170"/>
      <c r="J86" s="315"/>
      <c r="K86" s="170"/>
      <c r="L86" s="284"/>
      <c r="M86" s="169"/>
      <c r="N86" s="284"/>
      <c r="O86" s="393">
        <f t="shared" si="17"/>
        <v>80</v>
      </c>
      <c r="P86" s="394">
        <f>O86-Q86</f>
        <v>80</v>
      </c>
      <c r="Q86" s="395">
        <v>0</v>
      </c>
      <c r="R86" s="171"/>
      <c r="S86" s="169"/>
      <c r="T86" s="167" t="str">
        <f t="shared" si="16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240</v>
      </c>
    </row>
    <row r="87" spans="1:21" x14ac:dyDescent="0.2">
      <c r="A87" s="169">
        <v>4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17"/>
        <v>0</v>
      </c>
      <c r="P87" s="394">
        <f>O87-Q87</f>
        <v>0</v>
      </c>
      <c r="Q87" s="395">
        <v>0</v>
      </c>
      <c r="R87" s="171"/>
      <c r="S87" s="169"/>
      <c r="T87" s="167" t="str">
        <f t="shared" si="16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x14ac:dyDescent="0.2">
      <c r="A88" s="169">
        <v>5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17"/>
        <v>0</v>
      </c>
      <c r="P88" s="394">
        <f>O88-Q88</f>
        <v>0</v>
      </c>
      <c r="Q88" s="395">
        <v>0</v>
      </c>
      <c r="R88" s="171"/>
      <c r="S88" s="169"/>
      <c r="T88" s="167" t="str">
        <f t="shared" si="16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2">
      <c r="A89" s="169">
        <v>6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17"/>
        <v>0</v>
      </c>
      <c r="P89" s="394">
        <f t="shared" ref="P89:P103" si="18">O89-Q89</f>
        <v>0</v>
      </c>
      <c r="Q89" s="395">
        <v>0</v>
      </c>
      <c r="R89" s="171"/>
      <c r="S89" s="169"/>
      <c r="T89" s="167" t="str">
        <f t="shared" si="16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2">
      <c r="A90" s="169">
        <v>7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17"/>
        <v>0</v>
      </c>
      <c r="P90" s="394">
        <f t="shared" si="18"/>
        <v>0</v>
      </c>
      <c r="Q90" s="395">
        <v>0</v>
      </c>
      <c r="R90" s="171"/>
      <c r="S90" s="169"/>
      <c r="T90" s="167" t="str">
        <f t="shared" si="16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2">
      <c r="A91" s="169">
        <v>8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17"/>
        <v>0</v>
      </c>
      <c r="P91" s="394">
        <f t="shared" si="18"/>
        <v>0</v>
      </c>
      <c r="Q91" s="395">
        <v>0</v>
      </c>
      <c r="R91" s="171"/>
      <c r="S91" s="169"/>
      <c r="T91" s="167" t="str">
        <f t="shared" si="16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2">
      <c r="A92" s="169">
        <v>9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17"/>
        <v>0</v>
      </c>
      <c r="P92" s="394">
        <f t="shared" si="18"/>
        <v>0</v>
      </c>
      <c r="Q92" s="395">
        <v>0</v>
      </c>
      <c r="R92" s="171"/>
      <c r="S92" s="169"/>
      <c r="T92" s="167" t="str">
        <f t="shared" si="16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2">
      <c r="A93" s="169">
        <v>10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17"/>
        <v>0</v>
      </c>
      <c r="P93" s="394">
        <f t="shared" si="18"/>
        <v>0</v>
      </c>
      <c r="Q93" s="395">
        <v>0</v>
      </c>
      <c r="R93" s="171"/>
      <c r="S93" s="169"/>
      <c r="T93" s="167" t="str">
        <f t="shared" si="16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2">
      <c r="A94" s="169">
        <v>11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17"/>
        <v>0</v>
      </c>
      <c r="P94" s="394">
        <f t="shared" si="18"/>
        <v>0</v>
      </c>
      <c r="Q94" s="395">
        <v>0</v>
      </c>
      <c r="R94" s="171"/>
      <c r="S94" s="169"/>
      <c r="T94" s="167" t="str">
        <f t="shared" si="16"/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2">
      <c r="A95" s="169">
        <v>12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17"/>
        <v>0</v>
      </c>
      <c r="P95" s="394">
        <f t="shared" si="18"/>
        <v>0</v>
      </c>
      <c r="Q95" s="395">
        <v>0</v>
      </c>
      <c r="R95" s="171"/>
      <c r="S95" s="169"/>
      <c r="T95" s="167" t="str">
        <f t="shared" si="16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2">
      <c r="A96" s="169">
        <v>13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17"/>
        <v>0</v>
      </c>
      <c r="P96" s="394">
        <f t="shared" si="18"/>
        <v>0</v>
      </c>
      <c r="Q96" s="395">
        <v>0</v>
      </c>
      <c r="R96" s="171"/>
      <c r="S96" s="169"/>
      <c r="T96" s="167" t="str">
        <f t="shared" si="16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2">
      <c r="A97" s="169">
        <v>14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17"/>
        <v>0</v>
      </c>
      <c r="P97" s="394">
        <f t="shared" si="18"/>
        <v>0</v>
      </c>
      <c r="Q97" s="395">
        <v>0</v>
      </c>
      <c r="R97" s="171"/>
      <c r="S97" s="169"/>
      <c r="T97" s="167" t="str">
        <f t="shared" si="16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outlineLevel="1" x14ac:dyDescent="0.2">
      <c r="A98" s="169">
        <v>15</v>
      </c>
      <c r="B98" s="269"/>
      <c r="C98" s="270"/>
      <c r="D98" s="271"/>
      <c r="E98" s="169"/>
      <c r="F98" s="392"/>
      <c r="G98" s="170"/>
      <c r="H98" s="315"/>
      <c r="I98" s="170"/>
      <c r="J98" s="315"/>
      <c r="K98" s="170"/>
      <c r="L98" s="284"/>
      <c r="M98" s="169"/>
      <c r="N98" s="284"/>
      <c r="O98" s="393">
        <f t="shared" si="17"/>
        <v>0</v>
      </c>
      <c r="P98" s="394">
        <f t="shared" si="18"/>
        <v>0</v>
      </c>
      <c r="Q98" s="395">
        <v>0</v>
      </c>
      <c r="R98" s="171"/>
      <c r="S98" s="169"/>
      <c r="T98" s="167" t="str">
        <f t="shared" si="16"/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outlineLevel="1" x14ac:dyDescent="0.2">
      <c r="A99" s="169">
        <v>16</v>
      </c>
      <c r="B99" s="269"/>
      <c r="C99" s="270"/>
      <c r="D99" s="271"/>
      <c r="E99" s="169"/>
      <c r="F99" s="392"/>
      <c r="G99" s="170"/>
      <c r="H99" s="315"/>
      <c r="I99" s="170"/>
      <c r="J99" s="315"/>
      <c r="K99" s="170"/>
      <c r="L99" s="284"/>
      <c r="M99" s="169"/>
      <c r="N99" s="284"/>
      <c r="O99" s="393">
        <f t="shared" si="17"/>
        <v>0</v>
      </c>
      <c r="P99" s="394">
        <f t="shared" si="18"/>
        <v>0</v>
      </c>
      <c r="Q99" s="395">
        <v>0</v>
      </c>
      <c r="R99" s="171"/>
      <c r="S99" s="169"/>
      <c r="T99" s="167" t="str">
        <f t="shared" si="16"/>
        <v/>
      </c>
      <c r="U99" s="168">
        <f>IF(E99='予算詳細　全体'!$L$4,F99*'予算詳細　全体'!$N$4,IF(E99='予算詳細　全体'!$L$5,F99*'予算詳細　全体'!$N$5,IF(E99='予算詳細　全体'!$L$6,F99*'予算詳細　全体'!$N$6,F99)))</f>
        <v>0</v>
      </c>
    </row>
    <row r="100" spans="1:21" outlineLevel="1" x14ac:dyDescent="0.2">
      <c r="A100" s="169">
        <v>17</v>
      </c>
      <c r="B100" s="269"/>
      <c r="C100" s="270"/>
      <c r="D100" s="271"/>
      <c r="E100" s="169"/>
      <c r="F100" s="392"/>
      <c r="G100" s="170"/>
      <c r="H100" s="315"/>
      <c r="I100" s="170"/>
      <c r="J100" s="315"/>
      <c r="K100" s="170"/>
      <c r="L100" s="284"/>
      <c r="M100" s="169"/>
      <c r="N100" s="284"/>
      <c r="O100" s="393">
        <f t="shared" si="17"/>
        <v>0</v>
      </c>
      <c r="P100" s="394">
        <f t="shared" si="18"/>
        <v>0</v>
      </c>
      <c r="Q100" s="395">
        <v>0</v>
      </c>
      <c r="R100" s="171"/>
      <c r="S100" s="169"/>
      <c r="T100" s="167" t="str">
        <f t="shared" si="16"/>
        <v/>
      </c>
      <c r="U100" s="168">
        <f>IF(E100='予算詳細　全体'!$L$4,F100*'予算詳細　全体'!$N$4,IF(E100='予算詳細　全体'!$L$5,F100*'予算詳細　全体'!$N$5,IF(E100='予算詳細　全体'!$L$6,F100*'予算詳細　全体'!$N$6,F100)))</f>
        <v>0</v>
      </c>
    </row>
    <row r="101" spans="1:21" outlineLevel="1" x14ac:dyDescent="0.2">
      <c r="A101" s="169">
        <v>18</v>
      </c>
      <c r="B101" s="269"/>
      <c r="C101" s="270"/>
      <c r="D101" s="271"/>
      <c r="E101" s="169"/>
      <c r="F101" s="392"/>
      <c r="G101" s="170"/>
      <c r="H101" s="315"/>
      <c r="I101" s="170"/>
      <c r="J101" s="315"/>
      <c r="K101" s="170"/>
      <c r="L101" s="284"/>
      <c r="M101" s="169"/>
      <c r="N101" s="284"/>
      <c r="O101" s="393">
        <f t="shared" si="17"/>
        <v>0</v>
      </c>
      <c r="P101" s="394">
        <f t="shared" si="18"/>
        <v>0</v>
      </c>
      <c r="Q101" s="395">
        <v>0</v>
      </c>
      <c r="R101" s="171"/>
      <c r="S101" s="169"/>
      <c r="T101" s="167" t="str">
        <f t="shared" si="16"/>
        <v/>
      </c>
      <c r="U101" s="168">
        <f>IF(E101='予算詳細　全体'!$L$4,F101*'予算詳細　全体'!$N$4,IF(E101='予算詳細　全体'!$L$5,F101*'予算詳細　全体'!$N$5,IF(E101='予算詳細　全体'!$L$6,F101*'予算詳細　全体'!$N$6,F101)))</f>
        <v>0</v>
      </c>
    </row>
    <row r="102" spans="1:21" outlineLevel="1" x14ac:dyDescent="0.2">
      <c r="A102" s="169">
        <v>19</v>
      </c>
      <c r="B102" s="269"/>
      <c r="C102" s="270"/>
      <c r="D102" s="271"/>
      <c r="E102" s="169"/>
      <c r="F102" s="392"/>
      <c r="G102" s="170"/>
      <c r="H102" s="315"/>
      <c r="I102" s="170"/>
      <c r="J102" s="315"/>
      <c r="K102" s="170"/>
      <c r="L102" s="284"/>
      <c r="M102" s="169"/>
      <c r="N102" s="284"/>
      <c r="O102" s="393">
        <f t="shared" si="17"/>
        <v>0</v>
      </c>
      <c r="P102" s="394">
        <f t="shared" si="18"/>
        <v>0</v>
      </c>
      <c r="Q102" s="395">
        <v>0</v>
      </c>
      <c r="R102" s="171"/>
      <c r="S102" s="169"/>
      <c r="T102" s="167" t="str">
        <f t="shared" si="16"/>
        <v/>
      </c>
      <c r="U102" s="168">
        <f>IF(E102='予算詳細　全体'!$L$4,F102*'予算詳細　全体'!$N$4,IF(E102='予算詳細　全体'!$L$5,F102*'予算詳細　全体'!$N$5,IF(E102='予算詳細　全体'!$L$6,F102*'予算詳細　全体'!$N$6,F102)))</f>
        <v>0</v>
      </c>
    </row>
    <row r="103" spans="1:21" ht="13.5" outlineLevel="1" thickBot="1" x14ac:dyDescent="0.25">
      <c r="A103" s="431">
        <v>20</v>
      </c>
      <c r="B103" s="269"/>
      <c r="C103" s="270"/>
      <c r="D103" s="271"/>
      <c r="E103" s="169"/>
      <c r="F103" s="392"/>
      <c r="G103" s="170"/>
      <c r="H103" s="315"/>
      <c r="I103" s="170"/>
      <c r="J103" s="315"/>
      <c r="K103" s="459"/>
      <c r="L103" s="284"/>
      <c r="M103" s="169"/>
      <c r="N103" s="284"/>
      <c r="O103" s="393">
        <f t="shared" si="17"/>
        <v>0</v>
      </c>
      <c r="P103" s="394">
        <f t="shared" si="18"/>
        <v>0</v>
      </c>
      <c r="Q103" s="395">
        <v>0</v>
      </c>
      <c r="R103" s="171"/>
      <c r="S103" s="169"/>
      <c r="T103" s="167" t="str">
        <f t="shared" si="16"/>
        <v/>
      </c>
      <c r="U103" s="168">
        <f>IF(E103='予算詳細　全体'!$L$4,F103*'予算詳細　全体'!$N$4,IF(E103='予算詳細　全体'!$L$5,F103*'予算詳細　全体'!$N$5,IF(E103='予算詳細　全体'!$L$6,F103*'予算詳細　全体'!$N$6,F103)))</f>
        <v>0</v>
      </c>
    </row>
    <row r="104" spans="1:21" x14ac:dyDescent="0.2">
      <c r="A104" s="432"/>
      <c r="K104" s="458" t="str">
        <f>'予算詳細　全体'!$L$4</f>
        <v>USD</v>
      </c>
      <c r="L104" s="316"/>
      <c r="M104" s="141"/>
      <c r="N104" s="319"/>
      <c r="O104" s="396">
        <f>SUMIF($E$84:$E$103,$K104,O$84:O$103)</f>
        <v>8000</v>
      </c>
      <c r="P104" s="396">
        <f>SUMIF($E$84:$E$103,$K104,P$84:P$103)</f>
        <v>8000</v>
      </c>
      <c r="Q104" s="397">
        <f>SUMIF($E$84:$E$103,$K104,Q$84:Q$103)</f>
        <v>0</v>
      </c>
    </row>
    <row r="105" spans="1:21" x14ac:dyDescent="0.2">
      <c r="A105" s="223"/>
      <c r="K105" s="143" t="str">
        <f>'予算詳細　全体'!$L$5</f>
        <v>MMK</v>
      </c>
      <c r="L105" s="317"/>
      <c r="M105" s="144"/>
      <c r="N105" s="320"/>
      <c r="O105" s="398">
        <f t="shared" ref="O105:Q106" si="19">SUMIF($E$84:$E$103,$K105,O$84:O$103)</f>
        <v>800</v>
      </c>
      <c r="P105" s="398">
        <f t="shared" si="19"/>
        <v>800</v>
      </c>
      <c r="Q105" s="399">
        <f t="shared" si="19"/>
        <v>0</v>
      </c>
    </row>
    <row r="106" spans="1:21" ht="13.5" thickBot="1" x14ac:dyDescent="0.25">
      <c r="A106" s="223"/>
      <c r="K106" s="252" t="str">
        <f>'予算詳細　全体'!$L$6</f>
        <v>THB</v>
      </c>
      <c r="L106" s="318"/>
      <c r="M106" s="147"/>
      <c r="N106" s="321"/>
      <c r="O106" s="400">
        <f t="shared" si="19"/>
        <v>80</v>
      </c>
      <c r="P106" s="400">
        <f t="shared" si="19"/>
        <v>80</v>
      </c>
      <c r="Q106" s="401">
        <f t="shared" si="19"/>
        <v>0</v>
      </c>
    </row>
    <row r="107" spans="1:21" x14ac:dyDescent="0.2">
      <c r="K107" s="253"/>
      <c r="L107" s="325"/>
      <c r="M107" s="254"/>
      <c r="N107" s="325"/>
      <c r="O107" s="402"/>
      <c r="P107" s="402"/>
      <c r="Q107" s="402"/>
    </row>
    <row r="108" spans="1:21" x14ac:dyDescent="0.2">
      <c r="C108" t="s">
        <v>330</v>
      </c>
    </row>
    <row r="109" spans="1:21" s="10" customFormat="1" ht="13.5" thickBot="1" x14ac:dyDescent="0.25">
      <c r="A109" s="149" t="s">
        <v>286</v>
      </c>
      <c r="B109" s="572" t="s">
        <v>287</v>
      </c>
      <c r="C109" s="573"/>
      <c r="D109" s="574"/>
      <c r="E109" s="149" t="s">
        <v>288</v>
      </c>
      <c r="F109" s="391" t="s">
        <v>289</v>
      </c>
      <c r="G109" s="149" t="s">
        <v>290</v>
      </c>
      <c r="H109" s="149" t="s">
        <v>291</v>
      </c>
      <c r="I109" s="149" t="s">
        <v>290</v>
      </c>
      <c r="J109" s="149" t="s">
        <v>291</v>
      </c>
      <c r="K109" s="149" t="s">
        <v>290</v>
      </c>
      <c r="L109" s="149" t="s">
        <v>291</v>
      </c>
      <c r="M109" s="149" t="s">
        <v>290</v>
      </c>
      <c r="N109" s="149" t="s">
        <v>291</v>
      </c>
      <c r="O109" s="391" t="s">
        <v>296</v>
      </c>
      <c r="P109" s="391" t="s">
        <v>294</v>
      </c>
      <c r="Q109" s="391" t="s">
        <v>295</v>
      </c>
      <c r="R109" s="149" t="s">
        <v>292</v>
      </c>
      <c r="S109" s="149" t="s">
        <v>422</v>
      </c>
      <c r="T109" s="166" t="s">
        <v>421</v>
      </c>
      <c r="U109" s="166" t="s">
        <v>297</v>
      </c>
    </row>
    <row r="110" spans="1:21" ht="13.5" thickTop="1" x14ac:dyDescent="0.2">
      <c r="A110" s="169">
        <v>1</v>
      </c>
      <c r="B110" s="322"/>
      <c r="C110" s="323"/>
      <c r="D110" s="324"/>
      <c r="E110" s="169" t="s">
        <v>29</v>
      </c>
      <c r="F110" s="392">
        <v>1000</v>
      </c>
      <c r="G110" s="170">
        <v>1</v>
      </c>
      <c r="H110" s="315"/>
      <c r="I110" s="170"/>
      <c r="J110" s="315"/>
      <c r="K110" s="170"/>
      <c r="L110" s="284"/>
      <c r="M110" s="169"/>
      <c r="N110" s="284"/>
      <c r="O110" s="393">
        <f>ROUNDDOWN(PRODUCT(F110,G110,I110,K110,M110),2)</f>
        <v>1000</v>
      </c>
      <c r="P110" s="394">
        <f t="shared" ref="P110" si="20">O110-Q110</f>
        <v>1000</v>
      </c>
      <c r="Q110" s="395">
        <v>0</v>
      </c>
      <c r="R110" s="171"/>
      <c r="S110" s="169"/>
      <c r="T110" s="167" t="str">
        <f t="shared" ref="T110:T129" si="21">IF(U110&gt;49999,"3者見積必要","")</f>
        <v>3者見積必要</v>
      </c>
      <c r="U110" s="168">
        <f>IF(E110='予算詳細　全体'!$L$4,F110*'予算詳細　全体'!$N$4,IF(E110='予算詳細　全体'!$L$5,F110*'予算詳細　全体'!$N$5,IF(E110='予算詳細　全体'!$L$6,F110*'予算詳細　全体'!$N$6,F110)))</f>
        <v>110000</v>
      </c>
    </row>
    <row r="111" spans="1:21" x14ac:dyDescent="0.2">
      <c r="A111" s="169">
        <v>2</v>
      </c>
      <c r="B111" s="269"/>
      <c r="C111" s="270"/>
      <c r="D111" s="271"/>
      <c r="E111" s="169" t="s">
        <v>177</v>
      </c>
      <c r="F111" s="392">
        <v>100</v>
      </c>
      <c r="G111" s="170">
        <v>1</v>
      </c>
      <c r="H111" s="315"/>
      <c r="I111" s="170"/>
      <c r="J111" s="315"/>
      <c r="K111" s="170"/>
      <c r="L111" s="284"/>
      <c r="M111" s="169"/>
      <c r="N111" s="284"/>
      <c r="O111" s="393">
        <f t="shared" ref="O111:O128" si="22">ROUNDDOWN(PRODUCT(F111,G111,I111,K111,M111),2)</f>
        <v>100</v>
      </c>
      <c r="P111" s="394">
        <f t="shared" ref="P111:P129" si="23">O111-Q111</f>
        <v>100</v>
      </c>
      <c r="Q111" s="395">
        <v>0</v>
      </c>
      <c r="R111" s="171"/>
      <c r="S111" s="169"/>
      <c r="T111" s="167" t="str">
        <f t="shared" si="21"/>
        <v/>
      </c>
      <c r="U111" s="168">
        <f>IF(E111='予算詳細　全体'!$L$4,F111*'予算詳細　全体'!$N$4,IF(E111='予算詳細　全体'!$L$5,F111*'予算詳細　全体'!$N$5,IF(E111='予算詳細　全体'!$L$6,F111*'予算詳細　全体'!$N$6,F111)))</f>
        <v>8</v>
      </c>
    </row>
    <row r="112" spans="1:21" x14ac:dyDescent="0.2">
      <c r="A112" s="169">
        <v>3</v>
      </c>
      <c r="B112" s="269"/>
      <c r="C112" s="270"/>
      <c r="D112" s="271"/>
      <c r="E112" s="169" t="s">
        <v>247</v>
      </c>
      <c r="F112" s="392">
        <v>10</v>
      </c>
      <c r="G112" s="170">
        <v>1</v>
      </c>
      <c r="H112" s="315"/>
      <c r="I112" s="170"/>
      <c r="J112" s="315"/>
      <c r="K112" s="170"/>
      <c r="L112" s="284"/>
      <c r="M112" s="169"/>
      <c r="N112" s="284"/>
      <c r="O112" s="393">
        <f t="shared" si="22"/>
        <v>10</v>
      </c>
      <c r="P112" s="394">
        <f t="shared" si="23"/>
        <v>10</v>
      </c>
      <c r="Q112" s="395">
        <v>0</v>
      </c>
      <c r="R112" s="171"/>
      <c r="S112" s="169"/>
      <c r="T112" s="167" t="str">
        <f t="shared" si="21"/>
        <v/>
      </c>
      <c r="U112" s="168">
        <f>IF(E112='予算詳細　全体'!$L$4,F112*'予算詳細　全体'!$N$4,IF(E112='予算詳細　全体'!$L$5,F112*'予算詳細　全体'!$N$5,IF(E112='予算詳細　全体'!$L$6,F112*'予算詳細　全体'!$N$6,F112)))</f>
        <v>30</v>
      </c>
    </row>
    <row r="113" spans="1:21" outlineLevel="1" x14ac:dyDescent="0.2">
      <c r="A113" s="169">
        <v>4</v>
      </c>
      <c r="B113" s="269"/>
      <c r="C113" s="270"/>
      <c r="D113" s="271"/>
      <c r="E113" s="169"/>
      <c r="F113" s="392"/>
      <c r="G113" s="170"/>
      <c r="H113" s="315"/>
      <c r="I113" s="170"/>
      <c r="J113" s="315"/>
      <c r="K113" s="170"/>
      <c r="L113" s="284"/>
      <c r="M113" s="169"/>
      <c r="N113" s="284"/>
      <c r="O113" s="393">
        <f t="shared" si="22"/>
        <v>0</v>
      </c>
      <c r="P113" s="394">
        <f t="shared" si="23"/>
        <v>0</v>
      </c>
      <c r="Q113" s="430">
        <v>0</v>
      </c>
      <c r="R113" s="171"/>
      <c r="S113" s="169"/>
      <c r="T113" s="167" t="str">
        <f t="shared" si="21"/>
        <v/>
      </c>
      <c r="U113" s="168">
        <f>IF(E113='予算詳細　全体'!$L$4,F113*'予算詳細　全体'!$N$4,IF(E113='予算詳細　全体'!$L$5,F113*'予算詳細　全体'!$N$5,IF(E113='予算詳細　全体'!$L$6,F113*'予算詳細　全体'!$N$6,F113)))</f>
        <v>0</v>
      </c>
    </row>
    <row r="114" spans="1:21" outlineLevel="1" x14ac:dyDescent="0.2">
      <c r="A114" s="169">
        <v>5</v>
      </c>
      <c r="B114" s="269"/>
      <c r="C114" s="270"/>
      <c r="D114" s="271"/>
      <c r="E114" s="169"/>
      <c r="F114" s="392"/>
      <c r="G114" s="170"/>
      <c r="H114" s="315"/>
      <c r="I114" s="170"/>
      <c r="J114" s="315"/>
      <c r="K114" s="170"/>
      <c r="L114" s="284"/>
      <c r="M114" s="169"/>
      <c r="N114" s="284"/>
      <c r="O114" s="393">
        <f>ROUNDDOWN(PRODUCT(F114,G114,I114,K114,M114),2)</f>
        <v>0</v>
      </c>
      <c r="P114" s="394">
        <f t="shared" si="23"/>
        <v>0</v>
      </c>
      <c r="Q114" s="430">
        <v>0</v>
      </c>
      <c r="R114" s="171"/>
      <c r="S114" s="169"/>
      <c r="T114" s="167" t="str">
        <f t="shared" si="21"/>
        <v/>
      </c>
      <c r="U114" s="168">
        <f>IF(E114='予算詳細　全体'!$L$4,F114*'予算詳細　全体'!$N$4,IF(E114='予算詳細　全体'!$L$5,F114*'予算詳細　全体'!$N$5,IF(E114='予算詳細　全体'!$L$6,F114*'予算詳細　全体'!$N$6,F114)))</f>
        <v>0</v>
      </c>
    </row>
    <row r="115" spans="1:21" outlineLevel="1" x14ac:dyDescent="0.2">
      <c r="A115" s="169">
        <v>6</v>
      </c>
      <c r="B115" s="269"/>
      <c r="C115" s="270"/>
      <c r="D115" s="271"/>
      <c r="E115" s="169"/>
      <c r="F115" s="392"/>
      <c r="G115" s="170"/>
      <c r="H115" s="315"/>
      <c r="I115" s="170"/>
      <c r="J115" s="315"/>
      <c r="K115" s="170"/>
      <c r="L115" s="284"/>
      <c r="M115" s="169"/>
      <c r="N115" s="284"/>
      <c r="O115" s="393">
        <f>ROUNDDOWN(PRODUCT(F115,G115,I115,K115,M115),2)</f>
        <v>0</v>
      </c>
      <c r="P115" s="394">
        <f t="shared" si="23"/>
        <v>0</v>
      </c>
      <c r="Q115" s="430">
        <v>0</v>
      </c>
      <c r="R115" s="171"/>
      <c r="S115" s="169"/>
      <c r="T115" s="167" t="str">
        <f t="shared" si="21"/>
        <v/>
      </c>
      <c r="U115" s="168">
        <f>IF(E115='予算詳細　全体'!$L$4,F115*'予算詳細　全体'!$N$4,IF(E115='予算詳細　全体'!$L$5,F115*'予算詳細　全体'!$N$5,IF(E115='予算詳細　全体'!$L$6,F115*'予算詳細　全体'!$N$6,F115)))</f>
        <v>0</v>
      </c>
    </row>
    <row r="116" spans="1:21" outlineLevel="1" x14ac:dyDescent="0.2">
      <c r="A116" s="169">
        <v>7</v>
      </c>
      <c r="B116" s="269"/>
      <c r="C116" s="270"/>
      <c r="D116" s="271"/>
      <c r="E116" s="169"/>
      <c r="F116" s="392"/>
      <c r="G116" s="170"/>
      <c r="H116" s="315"/>
      <c r="I116" s="170"/>
      <c r="J116" s="315"/>
      <c r="K116" s="170"/>
      <c r="L116" s="284"/>
      <c r="M116" s="169"/>
      <c r="N116" s="284"/>
      <c r="O116" s="393">
        <f>ROUNDDOWN(PRODUCT(F116,G116,I116,K116,M116),2)</f>
        <v>0</v>
      </c>
      <c r="P116" s="394">
        <f t="shared" si="23"/>
        <v>0</v>
      </c>
      <c r="Q116" s="430">
        <v>0</v>
      </c>
      <c r="R116" s="171"/>
      <c r="S116" s="169"/>
      <c r="T116" s="167" t="str">
        <f t="shared" si="21"/>
        <v/>
      </c>
      <c r="U116" s="168">
        <f>IF(E116='予算詳細　全体'!$L$4,F116*'予算詳細　全体'!$N$4,IF(E116='予算詳細　全体'!$L$5,F116*'予算詳細　全体'!$N$5,IF(E116='予算詳細　全体'!$L$6,F116*'予算詳細　全体'!$N$6,F116)))</f>
        <v>0</v>
      </c>
    </row>
    <row r="117" spans="1:21" outlineLevel="1" x14ac:dyDescent="0.2">
      <c r="A117" s="169">
        <v>8</v>
      </c>
      <c r="B117" s="269"/>
      <c r="C117" s="270"/>
      <c r="D117" s="271"/>
      <c r="E117" s="169"/>
      <c r="F117" s="392"/>
      <c r="G117" s="170"/>
      <c r="H117" s="315"/>
      <c r="I117" s="170"/>
      <c r="J117" s="315"/>
      <c r="K117" s="170"/>
      <c r="L117" s="284"/>
      <c r="M117" s="169"/>
      <c r="N117" s="284"/>
      <c r="O117" s="393">
        <f>ROUNDDOWN(PRODUCT(F117,G117,I117,K117,M117),2)</f>
        <v>0</v>
      </c>
      <c r="P117" s="394">
        <f t="shared" si="23"/>
        <v>0</v>
      </c>
      <c r="Q117" s="430">
        <v>0</v>
      </c>
      <c r="R117" s="171"/>
      <c r="S117" s="169"/>
      <c r="T117" s="167" t="str">
        <f t="shared" si="21"/>
        <v/>
      </c>
      <c r="U117" s="168">
        <f>IF(E117='予算詳細　全体'!$L$4,F117*'予算詳細　全体'!$N$4,IF(E117='予算詳細　全体'!$L$5,F117*'予算詳細　全体'!$N$5,IF(E117='予算詳細　全体'!$L$6,F117*'予算詳細　全体'!$N$6,F117)))</f>
        <v>0</v>
      </c>
    </row>
    <row r="118" spans="1:21" outlineLevel="1" x14ac:dyDescent="0.2">
      <c r="A118" s="169">
        <v>9</v>
      </c>
      <c r="B118" s="269"/>
      <c r="C118" s="270"/>
      <c r="D118" s="271"/>
      <c r="E118" s="169"/>
      <c r="F118" s="392"/>
      <c r="G118" s="170"/>
      <c r="H118" s="315"/>
      <c r="I118" s="170"/>
      <c r="J118" s="315"/>
      <c r="K118" s="170"/>
      <c r="L118" s="284"/>
      <c r="M118" s="169"/>
      <c r="N118" s="284"/>
      <c r="O118" s="393">
        <f t="shared" si="22"/>
        <v>0</v>
      </c>
      <c r="P118" s="394">
        <f t="shared" si="23"/>
        <v>0</v>
      </c>
      <c r="Q118" s="430">
        <v>0</v>
      </c>
      <c r="R118" s="171"/>
      <c r="S118" s="169"/>
      <c r="T118" s="167" t="str">
        <f t="shared" si="21"/>
        <v/>
      </c>
      <c r="U118" s="168">
        <f>IF(E118='予算詳細　全体'!$L$4,F118*'予算詳細　全体'!$N$4,IF(E118='予算詳細　全体'!$L$5,F118*'予算詳細　全体'!$N$5,IF(E118='予算詳細　全体'!$L$6,F118*'予算詳細　全体'!$N$6,F118)))</f>
        <v>0</v>
      </c>
    </row>
    <row r="119" spans="1:21" outlineLevel="1" x14ac:dyDescent="0.2">
      <c r="A119" s="169">
        <v>10</v>
      </c>
      <c r="B119" s="269"/>
      <c r="C119" s="270"/>
      <c r="D119" s="271"/>
      <c r="E119" s="169"/>
      <c r="F119" s="392"/>
      <c r="G119" s="170"/>
      <c r="H119" s="315"/>
      <c r="I119" s="170"/>
      <c r="J119" s="315"/>
      <c r="K119" s="170"/>
      <c r="L119" s="284"/>
      <c r="M119" s="169"/>
      <c r="N119" s="284"/>
      <c r="O119" s="393">
        <f t="shared" si="22"/>
        <v>0</v>
      </c>
      <c r="P119" s="394">
        <f t="shared" si="23"/>
        <v>0</v>
      </c>
      <c r="Q119" s="430">
        <v>0</v>
      </c>
      <c r="R119" s="171"/>
      <c r="S119" s="169"/>
      <c r="T119" s="167" t="str">
        <f t="shared" si="21"/>
        <v/>
      </c>
      <c r="U119" s="168">
        <f>IF(E119='予算詳細　全体'!$L$4,F119*'予算詳細　全体'!$N$4,IF(E119='予算詳細　全体'!$L$5,F119*'予算詳細　全体'!$N$5,IF(E119='予算詳細　全体'!$L$6,F119*'予算詳細　全体'!$N$6,F119)))</f>
        <v>0</v>
      </c>
    </row>
    <row r="120" spans="1:21" outlineLevel="1" x14ac:dyDescent="0.2">
      <c r="A120" s="169">
        <v>11</v>
      </c>
      <c r="B120" s="269"/>
      <c r="C120" s="270"/>
      <c r="D120" s="271"/>
      <c r="E120" s="169"/>
      <c r="F120" s="392"/>
      <c r="G120" s="170"/>
      <c r="H120" s="315"/>
      <c r="I120" s="170"/>
      <c r="J120" s="315"/>
      <c r="K120" s="170"/>
      <c r="L120" s="284"/>
      <c r="M120" s="169"/>
      <c r="N120" s="284"/>
      <c r="O120" s="393">
        <f>ROUNDDOWN(PRODUCT(F120,G120,I120,K120,M120),2)</f>
        <v>0</v>
      </c>
      <c r="P120" s="394">
        <f t="shared" si="23"/>
        <v>0</v>
      </c>
      <c r="Q120" s="430">
        <v>0</v>
      </c>
      <c r="R120" s="171"/>
      <c r="S120" s="169"/>
      <c r="T120" s="167" t="str">
        <f t="shared" si="21"/>
        <v/>
      </c>
      <c r="U120" s="168">
        <f>IF(E120='予算詳細　全体'!$L$4,F120*'予算詳細　全体'!$N$4,IF(E120='予算詳細　全体'!$L$5,F120*'予算詳細　全体'!$N$5,IF(E120='予算詳細　全体'!$L$6,F120*'予算詳細　全体'!$N$6,F120)))</f>
        <v>0</v>
      </c>
    </row>
    <row r="121" spans="1:21" outlineLevel="1" x14ac:dyDescent="0.2">
      <c r="A121" s="169">
        <v>12</v>
      </c>
      <c r="B121" s="269"/>
      <c r="C121" s="270"/>
      <c r="D121" s="271"/>
      <c r="E121" s="169"/>
      <c r="F121" s="392"/>
      <c r="G121" s="170"/>
      <c r="H121" s="315"/>
      <c r="I121" s="170"/>
      <c r="J121" s="315"/>
      <c r="K121" s="170"/>
      <c r="L121" s="284"/>
      <c r="M121" s="169"/>
      <c r="N121" s="284"/>
      <c r="O121" s="393">
        <f>ROUNDDOWN(PRODUCT(F121,G121,I121,K121,M121),2)</f>
        <v>0</v>
      </c>
      <c r="P121" s="394">
        <f t="shared" si="23"/>
        <v>0</v>
      </c>
      <c r="Q121" s="430">
        <v>0</v>
      </c>
      <c r="R121" s="171"/>
      <c r="S121" s="169"/>
      <c r="T121" s="167" t="str">
        <f t="shared" si="21"/>
        <v/>
      </c>
      <c r="U121" s="168">
        <f>IF(E121='予算詳細　全体'!$L$4,F121*'予算詳細　全体'!$N$4,IF(E121='予算詳細　全体'!$L$5,F121*'予算詳細　全体'!$N$5,IF(E121='予算詳細　全体'!$L$6,F121*'予算詳細　全体'!$N$6,F121)))</f>
        <v>0</v>
      </c>
    </row>
    <row r="122" spans="1:21" outlineLevel="1" x14ac:dyDescent="0.2">
      <c r="A122" s="169">
        <v>13</v>
      </c>
      <c r="B122" s="269"/>
      <c r="C122" s="270"/>
      <c r="D122" s="271"/>
      <c r="E122" s="169"/>
      <c r="F122" s="392"/>
      <c r="G122" s="170"/>
      <c r="H122" s="315"/>
      <c r="I122" s="170"/>
      <c r="J122" s="315"/>
      <c r="K122" s="170"/>
      <c r="L122" s="284"/>
      <c r="M122" s="169"/>
      <c r="N122" s="284"/>
      <c r="O122" s="393">
        <f t="shared" si="22"/>
        <v>0</v>
      </c>
      <c r="P122" s="394">
        <f t="shared" si="23"/>
        <v>0</v>
      </c>
      <c r="Q122" s="430">
        <v>0</v>
      </c>
      <c r="R122" s="171"/>
      <c r="S122" s="169"/>
      <c r="T122" s="167" t="str">
        <f t="shared" si="21"/>
        <v/>
      </c>
      <c r="U122" s="168">
        <f>IF(E122='予算詳細　全体'!$L$4,F122*'予算詳細　全体'!$N$4,IF(E122='予算詳細　全体'!$L$5,F122*'予算詳細　全体'!$N$5,IF(E122='予算詳細　全体'!$L$6,F122*'予算詳細　全体'!$N$6,F122)))</f>
        <v>0</v>
      </c>
    </row>
    <row r="123" spans="1:21" outlineLevel="1" x14ac:dyDescent="0.2">
      <c r="A123" s="169">
        <v>14</v>
      </c>
      <c r="B123" s="269"/>
      <c r="C123" s="270"/>
      <c r="D123" s="271"/>
      <c r="E123" s="169"/>
      <c r="F123" s="392"/>
      <c r="G123" s="170"/>
      <c r="H123" s="315"/>
      <c r="I123" s="170"/>
      <c r="J123" s="315"/>
      <c r="K123" s="170"/>
      <c r="L123" s="284"/>
      <c r="M123" s="169"/>
      <c r="N123" s="284"/>
      <c r="O123" s="393">
        <f t="shared" si="22"/>
        <v>0</v>
      </c>
      <c r="P123" s="394">
        <f t="shared" si="23"/>
        <v>0</v>
      </c>
      <c r="Q123" s="430">
        <v>0</v>
      </c>
      <c r="R123" s="171"/>
      <c r="S123" s="169"/>
      <c r="T123" s="167" t="str">
        <f t="shared" si="21"/>
        <v/>
      </c>
      <c r="U123" s="168">
        <f>IF(E123='予算詳細　全体'!$L$4,F123*'予算詳細　全体'!$N$4,IF(E123='予算詳細　全体'!$L$5,F123*'予算詳細　全体'!$N$5,IF(E123='予算詳細　全体'!$L$6,F123*'予算詳細　全体'!$N$6,F123)))</f>
        <v>0</v>
      </c>
    </row>
    <row r="124" spans="1:21" outlineLevel="1" x14ac:dyDescent="0.2">
      <c r="A124" s="169">
        <v>15</v>
      </c>
      <c r="B124" s="269"/>
      <c r="C124" s="270"/>
      <c r="D124" s="271"/>
      <c r="E124" s="169"/>
      <c r="F124" s="392"/>
      <c r="G124" s="170"/>
      <c r="H124" s="315"/>
      <c r="I124" s="170"/>
      <c r="J124" s="315"/>
      <c r="K124" s="170"/>
      <c r="L124" s="284"/>
      <c r="M124" s="169"/>
      <c r="N124" s="284"/>
      <c r="O124" s="393">
        <f>ROUNDDOWN(PRODUCT(F124,G124,I124,K124,M124),2)</f>
        <v>0</v>
      </c>
      <c r="P124" s="394">
        <f t="shared" si="23"/>
        <v>0</v>
      </c>
      <c r="Q124" s="430">
        <v>0</v>
      </c>
      <c r="R124" s="171"/>
      <c r="S124" s="169"/>
      <c r="T124" s="167" t="str">
        <f t="shared" si="21"/>
        <v/>
      </c>
      <c r="U124" s="168">
        <f>IF(E124='予算詳細　全体'!$L$4,F124*'予算詳細　全体'!$N$4,IF(E124='予算詳細　全体'!$L$5,F124*'予算詳細　全体'!$N$5,IF(E124='予算詳細　全体'!$L$6,F124*'予算詳細　全体'!$N$6,F124)))</f>
        <v>0</v>
      </c>
    </row>
    <row r="125" spans="1:21" outlineLevel="1" x14ac:dyDescent="0.2">
      <c r="A125" s="169">
        <v>16</v>
      </c>
      <c r="B125" s="269"/>
      <c r="C125" s="270"/>
      <c r="D125" s="271"/>
      <c r="E125" s="169"/>
      <c r="F125" s="392"/>
      <c r="G125" s="170"/>
      <c r="H125" s="315"/>
      <c r="I125" s="170"/>
      <c r="J125" s="315"/>
      <c r="K125" s="170"/>
      <c r="L125" s="284"/>
      <c r="M125" s="169"/>
      <c r="N125" s="284"/>
      <c r="O125" s="393">
        <f>ROUNDDOWN(PRODUCT(F125,G125,I125,K125,M125),2)</f>
        <v>0</v>
      </c>
      <c r="P125" s="394">
        <f t="shared" si="23"/>
        <v>0</v>
      </c>
      <c r="Q125" s="430">
        <v>0</v>
      </c>
      <c r="R125" s="171"/>
      <c r="S125" s="169"/>
      <c r="T125" s="167" t="str">
        <f t="shared" si="21"/>
        <v/>
      </c>
      <c r="U125" s="168">
        <f>IF(E125='予算詳細　全体'!$L$4,F125*'予算詳細　全体'!$N$4,IF(E125='予算詳細　全体'!$L$5,F125*'予算詳細　全体'!$N$5,IF(E125='予算詳細　全体'!$L$6,F125*'予算詳細　全体'!$N$6,F125)))</f>
        <v>0</v>
      </c>
    </row>
    <row r="126" spans="1:21" outlineLevel="1" x14ac:dyDescent="0.2">
      <c r="A126" s="169">
        <v>17</v>
      </c>
      <c r="B126" s="269"/>
      <c r="C126" s="270"/>
      <c r="D126" s="271"/>
      <c r="E126" s="169"/>
      <c r="F126" s="392"/>
      <c r="G126" s="170"/>
      <c r="H126" s="315"/>
      <c r="I126" s="170"/>
      <c r="J126" s="315"/>
      <c r="K126" s="170"/>
      <c r="L126" s="284"/>
      <c r="M126" s="169"/>
      <c r="N126" s="284"/>
      <c r="O126" s="393">
        <f>ROUNDDOWN(PRODUCT(F126,G126,I126,K126,M126),2)</f>
        <v>0</v>
      </c>
      <c r="P126" s="394">
        <f t="shared" si="23"/>
        <v>0</v>
      </c>
      <c r="Q126" s="430">
        <v>0</v>
      </c>
      <c r="R126" s="171"/>
      <c r="S126" s="169"/>
      <c r="T126" s="167" t="str">
        <f t="shared" si="21"/>
        <v/>
      </c>
      <c r="U126" s="168">
        <f>IF(E126='予算詳細　全体'!$L$4,F126*'予算詳細　全体'!$N$4,IF(E126='予算詳細　全体'!$L$5,F126*'予算詳細　全体'!$N$5,IF(E126='予算詳細　全体'!$L$6,F126*'予算詳細　全体'!$N$6,F126)))</f>
        <v>0</v>
      </c>
    </row>
    <row r="127" spans="1:21" outlineLevel="1" x14ac:dyDescent="0.2">
      <c r="A127" s="169">
        <v>18</v>
      </c>
      <c r="B127" s="269"/>
      <c r="C127" s="270"/>
      <c r="D127" s="271"/>
      <c r="E127" s="169"/>
      <c r="F127" s="392"/>
      <c r="G127" s="170"/>
      <c r="H127" s="315"/>
      <c r="I127" s="170"/>
      <c r="J127" s="315"/>
      <c r="K127" s="170"/>
      <c r="L127" s="284"/>
      <c r="M127" s="169"/>
      <c r="N127" s="284"/>
      <c r="O127" s="393">
        <f>ROUNDDOWN(PRODUCT(F127,G127,I127,K127,M127),2)</f>
        <v>0</v>
      </c>
      <c r="P127" s="394">
        <f t="shared" si="23"/>
        <v>0</v>
      </c>
      <c r="Q127" s="430">
        <v>0</v>
      </c>
      <c r="R127" s="171"/>
      <c r="S127" s="169"/>
      <c r="T127" s="167" t="str">
        <f t="shared" si="21"/>
        <v/>
      </c>
      <c r="U127" s="168">
        <f>IF(E127='予算詳細　全体'!$L$4,F127*'予算詳細　全体'!$N$4,IF(E127='予算詳細　全体'!$L$5,F127*'予算詳細　全体'!$N$5,IF(E127='予算詳細　全体'!$L$6,F127*'予算詳細　全体'!$N$6,F127)))</f>
        <v>0</v>
      </c>
    </row>
    <row r="128" spans="1:21" outlineLevel="1" x14ac:dyDescent="0.2">
      <c r="A128" s="169">
        <v>19</v>
      </c>
      <c r="B128" s="269"/>
      <c r="C128" s="270"/>
      <c r="D128" s="271"/>
      <c r="E128" s="169"/>
      <c r="F128" s="392"/>
      <c r="G128" s="170"/>
      <c r="H128" s="315"/>
      <c r="I128" s="170"/>
      <c r="J128" s="315"/>
      <c r="K128" s="170"/>
      <c r="L128" s="284"/>
      <c r="M128" s="169"/>
      <c r="N128" s="284"/>
      <c r="O128" s="393">
        <f t="shared" si="22"/>
        <v>0</v>
      </c>
      <c r="P128" s="394">
        <f t="shared" si="23"/>
        <v>0</v>
      </c>
      <c r="Q128" s="430">
        <v>0</v>
      </c>
      <c r="R128" s="171"/>
      <c r="S128" s="169"/>
      <c r="T128" s="167" t="str">
        <f t="shared" si="21"/>
        <v/>
      </c>
      <c r="U128" s="168">
        <f>IF(E128='予算詳細　全体'!$L$4,F128*'予算詳細　全体'!$N$4,IF(E128='予算詳細　全体'!$L$5,F128*'予算詳細　全体'!$N$5,IF(E128='予算詳細　全体'!$L$6,F128*'予算詳細　全体'!$N$6,F128)))</f>
        <v>0</v>
      </c>
    </row>
    <row r="129" spans="1:21" ht="13.5" outlineLevel="1" thickBot="1" x14ac:dyDescent="0.25">
      <c r="A129" s="431">
        <v>20</v>
      </c>
      <c r="B129" s="269"/>
      <c r="C129" s="270"/>
      <c r="D129" s="271"/>
      <c r="E129" s="169"/>
      <c r="F129" s="392"/>
      <c r="G129" s="170"/>
      <c r="H129" s="315"/>
      <c r="I129" s="170"/>
      <c r="J129" s="315"/>
      <c r="K129" s="170"/>
      <c r="L129" s="284"/>
      <c r="M129" s="169"/>
      <c r="N129" s="284"/>
      <c r="O129" s="393">
        <f>ROUNDDOWN(PRODUCT(F129,G129,I129,K129,M129),2)</f>
        <v>0</v>
      </c>
      <c r="P129" s="394">
        <f t="shared" si="23"/>
        <v>0</v>
      </c>
      <c r="Q129" s="430">
        <v>0</v>
      </c>
      <c r="R129" s="171"/>
      <c r="S129" s="169"/>
      <c r="T129" s="167" t="str">
        <f t="shared" si="21"/>
        <v/>
      </c>
      <c r="U129" s="168">
        <f>IF(E129='予算詳細　全体'!$L$4,F129*'予算詳細　全体'!$N$4,IF(E129='予算詳細　全体'!$L$5,F129*'予算詳細　全体'!$N$5,IF(E129='予算詳細　全体'!$L$6,F129*'予算詳細　全体'!$N$6,F129)))</f>
        <v>0</v>
      </c>
    </row>
    <row r="130" spans="1:21" x14ac:dyDescent="0.2">
      <c r="A130" s="432"/>
      <c r="K130" s="140" t="str">
        <f>'予算詳細　全体'!$L$4</f>
        <v>USD</v>
      </c>
      <c r="L130" s="316"/>
      <c r="M130" s="141"/>
      <c r="N130" s="319"/>
      <c r="O130" s="396">
        <f>SUMIF($E$110:$E$129,$K130,O$110:O$129)</f>
        <v>1000</v>
      </c>
      <c r="P130" s="396">
        <f>SUMIF($E$110:$E$129,$K130,P$110:P$129)</f>
        <v>1000</v>
      </c>
      <c r="Q130" s="397">
        <f>SUMIF($E$110:$E$129,$K130,Q$110:Q$129)</f>
        <v>0</v>
      </c>
    </row>
    <row r="131" spans="1:21" x14ac:dyDescent="0.2">
      <c r="A131" s="223"/>
      <c r="K131" s="143" t="str">
        <f>'予算詳細　全体'!$L$5</f>
        <v>MMK</v>
      </c>
      <c r="L131" s="317"/>
      <c r="M131" s="144"/>
      <c r="N131" s="320"/>
      <c r="O131" s="398">
        <f t="shared" ref="O131:Q132" si="24">SUMIF($E$110:$E$129,$K131,O$110:O$129)</f>
        <v>100</v>
      </c>
      <c r="P131" s="398">
        <f t="shared" si="24"/>
        <v>100</v>
      </c>
      <c r="Q131" s="399">
        <f t="shared" si="24"/>
        <v>0</v>
      </c>
    </row>
    <row r="132" spans="1:21" ht="13.5" thickBot="1" x14ac:dyDescent="0.25">
      <c r="A132" s="223"/>
      <c r="K132" s="252" t="str">
        <f>'予算詳細　全体'!$L$6</f>
        <v>THB</v>
      </c>
      <c r="L132" s="318"/>
      <c r="M132" s="147"/>
      <c r="N132" s="321"/>
      <c r="O132" s="400">
        <f t="shared" si="24"/>
        <v>10</v>
      </c>
      <c r="P132" s="400">
        <f t="shared" si="24"/>
        <v>10</v>
      </c>
      <c r="Q132" s="401">
        <f t="shared" si="24"/>
        <v>0</v>
      </c>
    </row>
    <row r="134" spans="1:21" x14ac:dyDescent="0.2">
      <c r="C134" t="s">
        <v>331</v>
      </c>
    </row>
    <row r="135" spans="1:21" x14ac:dyDescent="0.2">
      <c r="D135" t="s">
        <v>332</v>
      </c>
    </row>
    <row r="136" spans="1:21" s="10" customFormat="1" ht="13.5" thickBot="1" x14ac:dyDescent="0.25">
      <c r="A136" s="149" t="s">
        <v>286</v>
      </c>
      <c r="B136" s="572" t="s">
        <v>287</v>
      </c>
      <c r="C136" s="573"/>
      <c r="D136" s="574"/>
      <c r="E136" s="149" t="s">
        <v>288</v>
      </c>
      <c r="F136" s="391" t="s">
        <v>289</v>
      </c>
      <c r="G136" s="149" t="s">
        <v>290</v>
      </c>
      <c r="H136" s="149" t="s">
        <v>291</v>
      </c>
      <c r="I136" s="149" t="s">
        <v>290</v>
      </c>
      <c r="J136" s="149" t="s">
        <v>291</v>
      </c>
      <c r="K136" s="149" t="s">
        <v>290</v>
      </c>
      <c r="L136" s="149" t="s">
        <v>291</v>
      </c>
      <c r="M136" s="149" t="s">
        <v>290</v>
      </c>
      <c r="N136" s="149" t="s">
        <v>291</v>
      </c>
      <c r="O136" s="391" t="s">
        <v>296</v>
      </c>
      <c r="P136" s="391" t="s">
        <v>294</v>
      </c>
      <c r="Q136" s="391" t="s">
        <v>295</v>
      </c>
      <c r="R136" s="149" t="s">
        <v>292</v>
      </c>
      <c r="S136" s="149" t="s">
        <v>422</v>
      </c>
      <c r="T136" s="166" t="s">
        <v>421</v>
      </c>
      <c r="U136" s="166" t="s">
        <v>297</v>
      </c>
    </row>
    <row r="137" spans="1:21" ht="13.5" thickTop="1" x14ac:dyDescent="0.2">
      <c r="A137" s="169">
        <v>1</v>
      </c>
      <c r="B137" s="322"/>
      <c r="C137" s="323"/>
      <c r="D137" s="324"/>
      <c r="E137" s="169" t="s">
        <v>29</v>
      </c>
      <c r="F137" s="392">
        <v>1000</v>
      </c>
      <c r="G137" s="170">
        <v>1</v>
      </c>
      <c r="H137" s="315"/>
      <c r="I137" s="170"/>
      <c r="J137" s="315"/>
      <c r="K137" s="170"/>
      <c r="L137" s="284"/>
      <c r="M137" s="169"/>
      <c r="N137" s="284"/>
      <c r="O137" s="393">
        <f>ROUNDDOWN(PRODUCT(F137,G137,I137,K137,M137),2)</f>
        <v>1000</v>
      </c>
      <c r="P137" s="394">
        <f t="shared" ref="P137:P145" si="25">O137-Q137</f>
        <v>1000</v>
      </c>
      <c r="Q137" s="395">
        <v>0</v>
      </c>
      <c r="R137" s="171"/>
      <c r="S137" s="169"/>
      <c r="T137" s="167" t="str">
        <f t="shared" ref="T137:T145" si="26">IF(U137&gt;49999,"3者見積必要","")</f>
        <v>3者見積必要</v>
      </c>
      <c r="U137" s="168">
        <f>IF(E137='予算詳細　全体'!$L$4,F137*'予算詳細　全体'!$N$4,IF(E137='予算詳細　全体'!$L$5,F137*'予算詳細　全体'!$N$5,IF(E137='予算詳細　全体'!$L$6,F137*'予算詳細　全体'!$N$6,F137)))</f>
        <v>110000</v>
      </c>
    </row>
    <row r="138" spans="1:21" x14ac:dyDescent="0.2">
      <c r="A138" s="169">
        <v>2</v>
      </c>
      <c r="B138" s="269"/>
      <c r="C138" s="270"/>
      <c r="D138" s="271"/>
      <c r="E138" s="169" t="s">
        <v>177</v>
      </c>
      <c r="F138" s="392">
        <v>100</v>
      </c>
      <c r="G138" s="170">
        <v>1</v>
      </c>
      <c r="H138" s="315"/>
      <c r="I138" s="170"/>
      <c r="J138" s="315"/>
      <c r="K138" s="170"/>
      <c r="L138" s="284"/>
      <c r="M138" s="169"/>
      <c r="N138" s="284"/>
      <c r="O138" s="393">
        <f t="shared" ref="O138:O145" si="27">ROUNDDOWN(PRODUCT(F138,G138,I138,K138,M138),2)</f>
        <v>100</v>
      </c>
      <c r="P138" s="394">
        <f t="shared" si="25"/>
        <v>100</v>
      </c>
      <c r="Q138" s="395">
        <v>0</v>
      </c>
      <c r="R138" s="171"/>
      <c r="S138" s="169"/>
      <c r="T138" s="167" t="str">
        <f t="shared" si="26"/>
        <v/>
      </c>
      <c r="U138" s="168">
        <f>IF(E138='予算詳細　全体'!$L$4,F138*'予算詳細　全体'!$N$4,IF(E138='予算詳細　全体'!$L$5,F138*'予算詳細　全体'!$N$5,IF(E138='予算詳細　全体'!$L$6,F138*'予算詳細　全体'!$N$6,F138)))</f>
        <v>8</v>
      </c>
    </row>
    <row r="139" spans="1:21" x14ac:dyDescent="0.2">
      <c r="A139" s="169">
        <v>3</v>
      </c>
      <c r="B139" s="269"/>
      <c r="C139" s="270"/>
      <c r="D139" s="271"/>
      <c r="E139" s="169" t="s">
        <v>247</v>
      </c>
      <c r="F139" s="392">
        <v>10</v>
      </c>
      <c r="G139" s="170">
        <v>1</v>
      </c>
      <c r="H139" s="315"/>
      <c r="I139" s="170"/>
      <c r="J139" s="315"/>
      <c r="K139" s="170"/>
      <c r="L139" s="284"/>
      <c r="M139" s="169"/>
      <c r="N139" s="284"/>
      <c r="O139" s="393">
        <f t="shared" si="27"/>
        <v>10</v>
      </c>
      <c r="P139" s="394">
        <f t="shared" si="25"/>
        <v>10</v>
      </c>
      <c r="Q139" s="395">
        <v>0</v>
      </c>
      <c r="R139" s="171"/>
      <c r="S139" s="169"/>
      <c r="T139" s="167" t="str">
        <f t="shared" si="26"/>
        <v/>
      </c>
      <c r="U139" s="168">
        <f>IF(E139='予算詳細　全体'!$L$4,F139*'予算詳細　全体'!$N$4,IF(E139='予算詳細　全体'!$L$5,F139*'予算詳細　全体'!$N$5,IF(E139='予算詳細　全体'!$L$6,F139*'予算詳細　全体'!$N$6,F139)))</f>
        <v>30</v>
      </c>
    </row>
    <row r="140" spans="1:21" x14ac:dyDescent="0.2">
      <c r="A140" s="169">
        <v>4</v>
      </c>
      <c r="B140" s="269"/>
      <c r="C140" s="270"/>
      <c r="D140" s="271"/>
      <c r="E140" s="169"/>
      <c r="F140" s="392"/>
      <c r="G140" s="170"/>
      <c r="H140" s="315"/>
      <c r="I140" s="170"/>
      <c r="J140" s="315"/>
      <c r="K140" s="170"/>
      <c r="L140" s="284"/>
      <c r="M140" s="169"/>
      <c r="N140" s="284"/>
      <c r="O140" s="393">
        <f t="shared" si="27"/>
        <v>0</v>
      </c>
      <c r="P140" s="394">
        <f t="shared" si="25"/>
        <v>0</v>
      </c>
      <c r="Q140" s="395">
        <v>0</v>
      </c>
      <c r="R140" s="171"/>
      <c r="S140" s="169"/>
      <c r="T140" s="167" t="str">
        <f t="shared" si="26"/>
        <v/>
      </c>
      <c r="U140" s="168">
        <f>IF(E140='予算詳細　全体'!$L$4,F140*'予算詳細　全体'!$N$4,IF(E140='予算詳細　全体'!$L$5,F140*'予算詳細　全体'!$N$5,IF(E140='予算詳細　全体'!$L$6,F140*'予算詳細　全体'!$N$6,F140)))</f>
        <v>0</v>
      </c>
    </row>
    <row r="141" spans="1:21" x14ac:dyDescent="0.2">
      <c r="A141" s="169">
        <v>5</v>
      </c>
      <c r="B141" s="269"/>
      <c r="C141" s="270"/>
      <c r="D141" s="271"/>
      <c r="E141" s="169"/>
      <c r="F141" s="392"/>
      <c r="G141" s="170"/>
      <c r="H141" s="315"/>
      <c r="I141" s="170"/>
      <c r="J141" s="315"/>
      <c r="K141" s="170"/>
      <c r="L141" s="284"/>
      <c r="M141" s="169"/>
      <c r="N141" s="284"/>
      <c r="O141" s="393">
        <f t="shared" si="27"/>
        <v>0</v>
      </c>
      <c r="P141" s="394">
        <f t="shared" si="25"/>
        <v>0</v>
      </c>
      <c r="Q141" s="395">
        <v>0</v>
      </c>
      <c r="R141" s="171"/>
      <c r="S141" s="169"/>
      <c r="T141" s="167" t="str">
        <f t="shared" si="26"/>
        <v/>
      </c>
      <c r="U141" s="168">
        <f>IF(E141='予算詳細　全体'!$L$4,F141*'予算詳細　全体'!$N$4,IF(E141='予算詳細　全体'!$L$5,F141*'予算詳細　全体'!$N$5,IF(E141='予算詳細　全体'!$L$6,F141*'予算詳細　全体'!$N$6,F141)))</f>
        <v>0</v>
      </c>
    </row>
    <row r="142" spans="1:21" x14ac:dyDescent="0.2">
      <c r="A142" s="169">
        <v>6</v>
      </c>
      <c r="B142" s="269"/>
      <c r="C142" s="270"/>
      <c r="D142" s="271"/>
      <c r="E142" s="169"/>
      <c r="F142" s="392"/>
      <c r="G142" s="170"/>
      <c r="H142" s="315"/>
      <c r="I142" s="170"/>
      <c r="J142" s="315"/>
      <c r="K142" s="170"/>
      <c r="L142" s="284"/>
      <c r="M142" s="169"/>
      <c r="N142" s="284"/>
      <c r="O142" s="393">
        <f t="shared" si="27"/>
        <v>0</v>
      </c>
      <c r="P142" s="394">
        <f t="shared" si="25"/>
        <v>0</v>
      </c>
      <c r="Q142" s="395">
        <v>0</v>
      </c>
      <c r="R142" s="171"/>
      <c r="S142" s="169"/>
      <c r="T142" s="167" t="str">
        <f t="shared" si="26"/>
        <v/>
      </c>
      <c r="U142" s="168">
        <f>IF(E142='予算詳細　全体'!$L$4,F142*'予算詳細　全体'!$N$4,IF(E142='予算詳細　全体'!$L$5,F142*'予算詳細　全体'!$N$5,IF(E142='予算詳細　全体'!$L$6,F142*'予算詳細　全体'!$N$6,F142)))</f>
        <v>0</v>
      </c>
    </row>
    <row r="143" spans="1:21" x14ac:dyDescent="0.2">
      <c r="A143" s="169">
        <v>7</v>
      </c>
      <c r="B143" s="269"/>
      <c r="C143" s="270"/>
      <c r="D143" s="271"/>
      <c r="E143" s="169"/>
      <c r="F143" s="392"/>
      <c r="G143" s="170"/>
      <c r="H143" s="315"/>
      <c r="I143" s="170"/>
      <c r="J143" s="315"/>
      <c r="K143" s="170"/>
      <c r="L143" s="284"/>
      <c r="M143" s="169"/>
      <c r="N143" s="284"/>
      <c r="O143" s="393">
        <f>ROUNDDOWN(PRODUCT(F143,G143,I143,K143,M143),2)</f>
        <v>0</v>
      </c>
      <c r="P143" s="394">
        <f t="shared" si="25"/>
        <v>0</v>
      </c>
      <c r="Q143" s="395">
        <v>0</v>
      </c>
      <c r="R143" s="171"/>
      <c r="S143" s="169"/>
      <c r="T143" s="167" t="str">
        <f t="shared" si="26"/>
        <v/>
      </c>
      <c r="U143" s="168">
        <f>IF(E143='予算詳細　全体'!$L$4,F143*'予算詳細　全体'!$N$4,IF(E143='予算詳細　全体'!$L$5,F143*'予算詳細　全体'!$N$5,IF(E143='予算詳細　全体'!$L$6,F143*'予算詳細　全体'!$N$6,F143)))</f>
        <v>0</v>
      </c>
    </row>
    <row r="144" spans="1:21" x14ac:dyDescent="0.2">
      <c r="A144" s="169">
        <v>8</v>
      </c>
      <c r="B144" s="269"/>
      <c r="C144" s="270"/>
      <c r="D144" s="271"/>
      <c r="E144" s="169"/>
      <c r="F144" s="392"/>
      <c r="G144" s="170"/>
      <c r="H144" s="315"/>
      <c r="I144" s="170"/>
      <c r="J144" s="315"/>
      <c r="K144" s="170"/>
      <c r="L144" s="284"/>
      <c r="M144" s="169"/>
      <c r="N144" s="284"/>
      <c r="O144" s="393">
        <f t="shared" si="27"/>
        <v>0</v>
      </c>
      <c r="P144" s="394">
        <f t="shared" si="25"/>
        <v>0</v>
      </c>
      <c r="Q144" s="395">
        <v>0</v>
      </c>
      <c r="R144" s="171"/>
      <c r="S144" s="169"/>
      <c r="T144" s="167" t="str">
        <f t="shared" si="26"/>
        <v/>
      </c>
      <c r="U144" s="168">
        <f>IF(E144='予算詳細　全体'!$L$4,F144*'予算詳細　全体'!$N$4,IF(E144='予算詳細　全体'!$L$5,F144*'予算詳細　全体'!$N$5,IF(E144='予算詳細　全体'!$L$6,F144*'予算詳細　全体'!$N$6,F144)))</f>
        <v>0</v>
      </c>
    </row>
    <row r="145" spans="1:21" ht="13.5" thickBot="1" x14ac:dyDescent="0.25">
      <c r="A145" s="169">
        <v>9</v>
      </c>
      <c r="B145" s="269"/>
      <c r="C145" s="270"/>
      <c r="D145" s="271"/>
      <c r="E145" s="169"/>
      <c r="F145" s="392"/>
      <c r="G145" s="170"/>
      <c r="H145" s="315"/>
      <c r="I145" s="170"/>
      <c r="J145" s="315"/>
      <c r="K145" s="170"/>
      <c r="L145" s="284"/>
      <c r="M145" s="169"/>
      <c r="N145" s="284"/>
      <c r="O145" s="393">
        <f t="shared" si="27"/>
        <v>0</v>
      </c>
      <c r="P145" s="394">
        <f t="shared" si="25"/>
        <v>0</v>
      </c>
      <c r="Q145" s="395">
        <v>0</v>
      </c>
      <c r="R145" s="171"/>
      <c r="S145" s="169"/>
      <c r="T145" s="167" t="str">
        <f t="shared" si="26"/>
        <v/>
      </c>
      <c r="U145" s="168">
        <f>IF(E145='予算詳細　全体'!$L$4,F145*'予算詳細　全体'!$N$4,IF(E145='予算詳細　全体'!$L$5,F145*'予算詳細　全体'!$N$5,IF(E145='予算詳細　全体'!$L$6,F145*'予算詳細　全体'!$N$6,F145)))</f>
        <v>0</v>
      </c>
    </row>
    <row r="146" spans="1:21" x14ac:dyDescent="0.2">
      <c r="K146" s="140" t="str">
        <f>'予算詳細　全体'!$L$4</f>
        <v>USD</v>
      </c>
      <c r="L146" s="316"/>
      <c r="M146" s="141"/>
      <c r="N146" s="319"/>
      <c r="O146" s="396">
        <f>SUMIF($E$137:$E$145,$K146,O$137:O$145)</f>
        <v>1000</v>
      </c>
      <c r="P146" s="396">
        <f t="shared" ref="P146:Q146" si="28">SUMIF($E$137:$E$145,$K146,P$137:P$145)</f>
        <v>1000</v>
      </c>
      <c r="Q146" s="397">
        <f t="shared" si="28"/>
        <v>0</v>
      </c>
    </row>
    <row r="147" spans="1:21" x14ac:dyDescent="0.2">
      <c r="K147" s="143" t="str">
        <f>'予算詳細　全体'!$L$5</f>
        <v>MMK</v>
      </c>
      <c r="L147" s="317"/>
      <c r="M147" s="144"/>
      <c r="N147" s="320"/>
      <c r="O147" s="398">
        <f>SUMIF($E$137:$E$145,$K147,O$137:O$145)</f>
        <v>100</v>
      </c>
      <c r="P147" s="398">
        <f>SUMIF($E$137:$E$145,$K147,P$137:P$145)</f>
        <v>100</v>
      </c>
      <c r="Q147" s="399">
        <f>SUMIF($E$137:$E$145,$K147,Q$137:Q$145)</f>
        <v>0</v>
      </c>
    </row>
    <row r="148" spans="1:21" ht="13.5" thickBot="1" x14ac:dyDescent="0.25">
      <c r="K148" s="252" t="str">
        <f>'予算詳細　全体'!$L$6</f>
        <v>THB</v>
      </c>
      <c r="L148" s="318"/>
      <c r="M148" s="147"/>
      <c r="N148" s="321"/>
      <c r="O148" s="400">
        <f>SUMIF($E$137:$E$145,$K148,O$137:O$145)</f>
        <v>10</v>
      </c>
      <c r="P148" s="400">
        <f>SUMIF($E$137:$E$145,$K148,P$137:P$145)</f>
        <v>10</v>
      </c>
      <c r="Q148" s="401">
        <f>SUMIF($E$137:$E$145,$K148,Q$137:Q$145)</f>
        <v>0</v>
      </c>
    </row>
    <row r="149" spans="1:21" x14ac:dyDescent="0.2">
      <c r="K149" s="253"/>
      <c r="L149" s="325"/>
      <c r="M149" s="254"/>
      <c r="N149" s="325"/>
      <c r="O149" s="402"/>
      <c r="P149" s="402"/>
      <c r="Q149" s="402"/>
    </row>
    <row r="150" spans="1:21" x14ac:dyDescent="0.2">
      <c r="D150" t="s">
        <v>6</v>
      </c>
    </row>
    <row r="151" spans="1:21" s="10" customFormat="1" ht="13.5" thickBot="1" x14ac:dyDescent="0.25">
      <c r="A151" s="149" t="s">
        <v>286</v>
      </c>
      <c r="B151" s="572" t="s">
        <v>287</v>
      </c>
      <c r="C151" s="573"/>
      <c r="D151" s="574"/>
      <c r="E151" s="149" t="s">
        <v>288</v>
      </c>
      <c r="F151" s="391" t="s">
        <v>289</v>
      </c>
      <c r="G151" s="149" t="s">
        <v>290</v>
      </c>
      <c r="H151" s="149" t="s">
        <v>291</v>
      </c>
      <c r="I151" s="149" t="s">
        <v>290</v>
      </c>
      <c r="J151" s="149" t="s">
        <v>291</v>
      </c>
      <c r="K151" s="149" t="s">
        <v>290</v>
      </c>
      <c r="L151" s="149" t="s">
        <v>291</v>
      </c>
      <c r="M151" s="149" t="s">
        <v>290</v>
      </c>
      <c r="N151" s="149" t="s">
        <v>291</v>
      </c>
      <c r="O151" s="391" t="s">
        <v>296</v>
      </c>
      <c r="P151" s="391" t="s">
        <v>294</v>
      </c>
      <c r="Q151" s="391" t="s">
        <v>295</v>
      </c>
      <c r="R151" s="149" t="s">
        <v>292</v>
      </c>
      <c r="S151" s="149" t="s">
        <v>422</v>
      </c>
      <c r="T151" s="166" t="s">
        <v>421</v>
      </c>
      <c r="U151" s="166" t="s">
        <v>297</v>
      </c>
    </row>
    <row r="152" spans="1:21" ht="13.5" thickTop="1" x14ac:dyDescent="0.2">
      <c r="A152" s="169">
        <v>1</v>
      </c>
      <c r="B152" s="322"/>
      <c r="C152" s="323"/>
      <c r="D152" s="324"/>
      <c r="E152" s="169" t="s">
        <v>29</v>
      </c>
      <c r="F152" s="392">
        <v>900</v>
      </c>
      <c r="G152" s="170">
        <v>1</v>
      </c>
      <c r="H152" s="315"/>
      <c r="I152" s="170"/>
      <c r="J152" s="315"/>
      <c r="K152" s="170"/>
      <c r="L152" s="284"/>
      <c r="M152" s="169"/>
      <c r="N152" s="284"/>
      <c r="O152" s="393">
        <f>ROUNDDOWN(PRODUCT(F152,G152,I152,K152,M152),2)</f>
        <v>900</v>
      </c>
      <c r="P152" s="394">
        <f t="shared" ref="P152:P157" si="29">O152-Q152</f>
        <v>900</v>
      </c>
      <c r="Q152" s="395">
        <v>0</v>
      </c>
      <c r="R152" s="171"/>
      <c r="S152" s="169"/>
      <c r="T152" s="167" t="str">
        <f t="shared" ref="T152:T157" si="30">IF(U152&gt;49999,"3者見積必要","")</f>
        <v>3者見積必要</v>
      </c>
      <c r="U152" s="168">
        <f>IF(E152='予算詳細　全体'!$L$4,F152*'予算詳細　全体'!$N$4,IF(E152='予算詳細　全体'!$L$5,F152*'予算詳細　全体'!$N$5,IF(E152='予算詳細　全体'!$L$6,F152*'予算詳細　全体'!$N$6,F152)))</f>
        <v>99000</v>
      </c>
    </row>
    <row r="153" spans="1:21" x14ac:dyDescent="0.2">
      <c r="A153" s="169">
        <v>2</v>
      </c>
      <c r="B153" s="269"/>
      <c r="C153" s="270"/>
      <c r="D153" s="271"/>
      <c r="E153" s="169" t="s">
        <v>177</v>
      </c>
      <c r="F153" s="392">
        <v>90</v>
      </c>
      <c r="G153" s="170">
        <v>1</v>
      </c>
      <c r="H153" s="315"/>
      <c r="I153" s="170"/>
      <c r="J153" s="315"/>
      <c r="K153" s="170"/>
      <c r="L153" s="284"/>
      <c r="M153" s="169"/>
      <c r="N153" s="284"/>
      <c r="O153" s="393">
        <f>ROUNDDOWN(PRODUCT(F153,G153,I153,K153,M153),2)</f>
        <v>90</v>
      </c>
      <c r="P153" s="394">
        <f t="shared" si="29"/>
        <v>90</v>
      </c>
      <c r="Q153" s="395">
        <v>0</v>
      </c>
      <c r="R153" s="171"/>
      <c r="S153" s="169"/>
      <c r="T153" s="167" t="str">
        <f t="shared" si="30"/>
        <v/>
      </c>
      <c r="U153" s="168">
        <f>IF(E153='予算詳細　全体'!$L$4,F153*'予算詳細　全体'!$N$4,IF(E153='予算詳細　全体'!$L$5,F153*'予算詳細　全体'!$N$5,IF(E153='予算詳細　全体'!$L$6,F153*'予算詳細　全体'!$N$6,F153)))</f>
        <v>7.2</v>
      </c>
    </row>
    <row r="154" spans="1:21" x14ac:dyDescent="0.2">
      <c r="A154" s="169">
        <v>3</v>
      </c>
      <c r="B154" s="269"/>
      <c r="C154" s="270"/>
      <c r="D154" s="271"/>
      <c r="E154" s="169" t="s">
        <v>247</v>
      </c>
      <c r="F154" s="392">
        <v>9</v>
      </c>
      <c r="G154" s="170">
        <v>1</v>
      </c>
      <c r="H154" s="315"/>
      <c r="I154" s="170"/>
      <c r="J154" s="315"/>
      <c r="K154" s="170"/>
      <c r="L154" s="284"/>
      <c r="M154" s="169"/>
      <c r="N154" s="284"/>
      <c r="O154" s="393">
        <f t="shared" ref="O154:O157" si="31">ROUNDDOWN(PRODUCT(F154,G154,I154,K154,M154),2)</f>
        <v>9</v>
      </c>
      <c r="P154" s="394">
        <f t="shared" si="29"/>
        <v>9</v>
      </c>
      <c r="Q154" s="395">
        <v>0</v>
      </c>
      <c r="R154" s="171"/>
      <c r="S154" s="169"/>
      <c r="T154" s="167" t="str">
        <f t="shared" si="30"/>
        <v/>
      </c>
      <c r="U154" s="168">
        <f>IF(E154='予算詳細　全体'!$L$4,F154*'予算詳細　全体'!$N$4,IF(E154='予算詳細　全体'!$L$5,F154*'予算詳細　全体'!$N$5,IF(E154='予算詳細　全体'!$L$6,F154*'予算詳細　全体'!$N$6,F154)))</f>
        <v>27</v>
      </c>
    </row>
    <row r="155" spans="1:21" x14ac:dyDescent="0.2">
      <c r="A155" s="169">
        <v>4</v>
      </c>
      <c r="B155" s="269"/>
      <c r="C155" s="270"/>
      <c r="D155" s="271"/>
      <c r="E155" s="169"/>
      <c r="F155" s="392"/>
      <c r="G155" s="170"/>
      <c r="H155" s="315"/>
      <c r="I155" s="170"/>
      <c r="J155" s="315"/>
      <c r="K155" s="170"/>
      <c r="L155" s="284"/>
      <c r="M155" s="169"/>
      <c r="N155" s="284"/>
      <c r="O155" s="393">
        <f t="shared" si="31"/>
        <v>0</v>
      </c>
      <c r="P155" s="394">
        <f t="shared" si="29"/>
        <v>0</v>
      </c>
      <c r="Q155" s="395">
        <v>0</v>
      </c>
      <c r="R155" s="171"/>
      <c r="S155" s="169"/>
      <c r="T155" s="167" t="str">
        <f t="shared" si="30"/>
        <v/>
      </c>
      <c r="U155" s="168">
        <f>IF(E155='予算詳細　全体'!$L$4,F155*'予算詳細　全体'!$N$4,IF(E155='予算詳細　全体'!$L$5,F155*'予算詳細　全体'!$N$5,IF(E155='予算詳細　全体'!$L$6,F155*'予算詳細　全体'!$N$6,F155)))</f>
        <v>0</v>
      </c>
    </row>
    <row r="156" spans="1:21" x14ac:dyDescent="0.2">
      <c r="A156" s="169">
        <v>5</v>
      </c>
      <c r="B156" s="269"/>
      <c r="C156" s="270"/>
      <c r="D156" s="271"/>
      <c r="E156" s="169"/>
      <c r="F156" s="392"/>
      <c r="G156" s="170"/>
      <c r="H156" s="315"/>
      <c r="I156" s="170"/>
      <c r="J156" s="315"/>
      <c r="K156" s="170"/>
      <c r="L156" s="284"/>
      <c r="M156" s="169"/>
      <c r="N156" s="284"/>
      <c r="O156" s="393">
        <f t="shared" si="31"/>
        <v>0</v>
      </c>
      <c r="P156" s="394">
        <f t="shared" si="29"/>
        <v>0</v>
      </c>
      <c r="Q156" s="395">
        <v>0</v>
      </c>
      <c r="R156" s="171"/>
      <c r="S156" s="169"/>
      <c r="T156" s="167" t="str">
        <f t="shared" si="30"/>
        <v/>
      </c>
      <c r="U156" s="168">
        <f>IF(E156='予算詳細　全体'!$L$4,F156*'予算詳細　全体'!$N$4,IF(E156='予算詳細　全体'!$L$5,F156*'予算詳細　全体'!$N$5,IF(E156='予算詳細　全体'!$L$6,F156*'予算詳細　全体'!$N$6,F156)))</f>
        <v>0</v>
      </c>
    </row>
    <row r="157" spans="1:21" ht="13.5" thickBot="1" x14ac:dyDescent="0.25">
      <c r="A157" s="169">
        <v>6</v>
      </c>
      <c r="B157" s="269"/>
      <c r="C157" s="270"/>
      <c r="D157" s="271"/>
      <c r="E157" s="169"/>
      <c r="F157" s="392"/>
      <c r="G157" s="170"/>
      <c r="H157" s="315"/>
      <c r="I157" s="170"/>
      <c r="J157" s="315"/>
      <c r="K157" s="170"/>
      <c r="L157" s="284"/>
      <c r="M157" s="169"/>
      <c r="N157" s="284"/>
      <c r="O157" s="393">
        <f t="shared" si="31"/>
        <v>0</v>
      </c>
      <c r="P157" s="394">
        <f t="shared" si="29"/>
        <v>0</v>
      </c>
      <c r="Q157" s="395">
        <v>0</v>
      </c>
      <c r="R157" s="171"/>
      <c r="S157" s="169"/>
      <c r="T157" s="167" t="str">
        <f t="shared" si="30"/>
        <v/>
      </c>
      <c r="U157" s="168">
        <f>IF(E157='予算詳細　全体'!$L$4,F157*'予算詳細　全体'!$N$4,IF(E157='予算詳細　全体'!$L$5,F157*'予算詳細　全体'!$N$5,IF(E157='予算詳細　全体'!$L$6,F157*'予算詳細　全体'!$N$6,F157)))</f>
        <v>0</v>
      </c>
    </row>
    <row r="158" spans="1:21" x14ac:dyDescent="0.2">
      <c r="K158" s="140" t="str">
        <f>'予算詳細　全体'!$L$4</f>
        <v>USD</v>
      </c>
      <c r="L158" s="316"/>
      <c r="M158" s="141"/>
      <c r="N158" s="319"/>
      <c r="O158" s="396">
        <f t="shared" ref="O158:P160" si="32">SUMIF($E$152:$E$157,$K158,O$152:O$157)</f>
        <v>900</v>
      </c>
      <c r="P158" s="396">
        <f t="shared" si="32"/>
        <v>900</v>
      </c>
      <c r="Q158" s="397">
        <f>SUMIF($E$152:$E$157,$K158,Q$152:Q$157)</f>
        <v>0</v>
      </c>
    </row>
    <row r="159" spans="1:21" x14ac:dyDescent="0.2">
      <c r="K159" s="143" t="str">
        <f>'予算詳細　全体'!$L$5</f>
        <v>MMK</v>
      </c>
      <c r="L159" s="317"/>
      <c r="M159" s="144"/>
      <c r="N159" s="320"/>
      <c r="O159" s="398">
        <f t="shared" si="32"/>
        <v>90</v>
      </c>
      <c r="P159" s="398">
        <f t="shared" si="32"/>
        <v>90</v>
      </c>
      <c r="Q159" s="399">
        <f>SUMIF($E$152:$E$157,$K159,Q$152:Q$157)</f>
        <v>0</v>
      </c>
    </row>
    <row r="160" spans="1:21" ht="13.5" thickBot="1" x14ac:dyDescent="0.25">
      <c r="K160" s="252" t="str">
        <f>'予算詳細　全体'!$L$6</f>
        <v>THB</v>
      </c>
      <c r="L160" s="318"/>
      <c r="M160" s="147"/>
      <c r="N160" s="321"/>
      <c r="O160" s="400">
        <f t="shared" si="32"/>
        <v>9</v>
      </c>
      <c r="P160" s="400">
        <f t="shared" si="32"/>
        <v>9</v>
      </c>
      <c r="Q160" s="401">
        <f>SUMIF($E$152:$E$157,$K160,Q$152:Q$157)</f>
        <v>0</v>
      </c>
    </row>
    <row r="161" spans="1:21" x14ac:dyDescent="0.2">
      <c r="K161" s="253"/>
      <c r="L161" s="325"/>
      <c r="M161" s="254"/>
      <c r="N161" s="325"/>
      <c r="O161" s="402"/>
      <c r="P161" s="402"/>
      <c r="Q161" s="402"/>
    </row>
    <row r="162" spans="1:21" x14ac:dyDescent="0.2">
      <c r="D162" t="s">
        <v>7</v>
      </c>
    </row>
    <row r="163" spans="1:21" s="10" customFormat="1" ht="13.5" thickBot="1" x14ac:dyDescent="0.25">
      <c r="A163" s="149" t="s">
        <v>286</v>
      </c>
      <c r="B163" s="572" t="s">
        <v>287</v>
      </c>
      <c r="C163" s="573"/>
      <c r="D163" s="574"/>
      <c r="E163" s="149" t="s">
        <v>288</v>
      </c>
      <c r="F163" s="391" t="s">
        <v>289</v>
      </c>
      <c r="G163" s="149" t="s">
        <v>290</v>
      </c>
      <c r="H163" s="149" t="s">
        <v>291</v>
      </c>
      <c r="I163" s="149" t="s">
        <v>290</v>
      </c>
      <c r="J163" s="149" t="s">
        <v>291</v>
      </c>
      <c r="K163" s="149" t="s">
        <v>290</v>
      </c>
      <c r="L163" s="149" t="s">
        <v>291</v>
      </c>
      <c r="M163" s="149" t="s">
        <v>290</v>
      </c>
      <c r="N163" s="149" t="s">
        <v>291</v>
      </c>
      <c r="O163" s="391" t="s">
        <v>296</v>
      </c>
      <c r="P163" s="391" t="s">
        <v>294</v>
      </c>
      <c r="Q163" s="391" t="s">
        <v>295</v>
      </c>
      <c r="R163" s="149" t="s">
        <v>292</v>
      </c>
      <c r="S163" s="149" t="s">
        <v>422</v>
      </c>
      <c r="T163" s="166" t="s">
        <v>421</v>
      </c>
      <c r="U163" s="166" t="s">
        <v>297</v>
      </c>
    </row>
    <row r="164" spans="1:21" ht="13.5" thickTop="1" x14ac:dyDescent="0.2">
      <c r="A164" s="169">
        <v>1</v>
      </c>
      <c r="B164" s="322"/>
      <c r="C164" s="323"/>
      <c r="D164" s="324"/>
      <c r="E164" s="169" t="s">
        <v>29</v>
      </c>
      <c r="F164" s="392">
        <v>1000</v>
      </c>
      <c r="G164" s="170">
        <v>1</v>
      </c>
      <c r="H164" s="315"/>
      <c r="I164" s="170"/>
      <c r="J164" s="315"/>
      <c r="K164" s="170"/>
      <c r="L164" s="284"/>
      <c r="M164" s="169"/>
      <c r="N164" s="284"/>
      <c r="O164" s="393">
        <f>ROUNDDOWN(PRODUCT(F164,G164,I164,K164,M164),2)</f>
        <v>1000</v>
      </c>
      <c r="P164" s="394">
        <f>O164-Q164</f>
        <v>1000</v>
      </c>
      <c r="Q164" s="395">
        <v>0</v>
      </c>
      <c r="R164" s="171"/>
      <c r="S164" s="169"/>
      <c r="T164" s="167" t="str">
        <f t="shared" ref="T164:T168" si="33">IF(U164&gt;49999,"3者見積必要","")</f>
        <v>3者見積必要</v>
      </c>
      <c r="U164" s="168">
        <f>IF(E164='予算詳細　全体'!$L$4,F164*'予算詳細　全体'!$N$4,IF(E164='予算詳細　全体'!$L$5,F164*'予算詳細　全体'!$N$5,IF(E164='予算詳細　全体'!$L$6,F164*'予算詳細　全体'!$N$6,F164)))</f>
        <v>110000</v>
      </c>
    </row>
    <row r="165" spans="1:21" x14ac:dyDescent="0.2">
      <c r="A165" s="169">
        <v>2</v>
      </c>
      <c r="B165" s="269"/>
      <c r="C165" s="270"/>
      <c r="D165" s="271"/>
      <c r="E165" s="169" t="s">
        <v>177</v>
      </c>
      <c r="F165" s="392">
        <v>100</v>
      </c>
      <c r="G165" s="170">
        <v>1</v>
      </c>
      <c r="H165" s="315"/>
      <c r="I165" s="170"/>
      <c r="J165" s="315"/>
      <c r="K165" s="170"/>
      <c r="L165" s="284"/>
      <c r="M165" s="169"/>
      <c r="N165" s="284"/>
      <c r="O165" s="393">
        <f t="shared" ref="O165:O168" si="34">ROUNDDOWN(PRODUCT(F165,G165,I165,K165,M165),2)</f>
        <v>100</v>
      </c>
      <c r="P165" s="394">
        <f>O165-Q165</f>
        <v>100</v>
      </c>
      <c r="Q165" s="395">
        <v>0</v>
      </c>
      <c r="R165" s="171"/>
      <c r="S165" s="169"/>
      <c r="T165" s="167" t="str">
        <f t="shared" si="33"/>
        <v/>
      </c>
      <c r="U165" s="168">
        <f>IF(E165='予算詳細　全体'!$L$4,F165*'予算詳細　全体'!$N$4,IF(E165='予算詳細　全体'!$L$5,F165*'予算詳細　全体'!$N$5,IF(E165='予算詳細　全体'!$L$6,F165*'予算詳細　全体'!$N$6,F165)))</f>
        <v>8</v>
      </c>
    </row>
    <row r="166" spans="1:21" x14ac:dyDescent="0.2">
      <c r="A166" s="169">
        <v>3</v>
      </c>
      <c r="B166" s="269"/>
      <c r="C166" s="270"/>
      <c r="D166" s="271"/>
      <c r="E166" s="169" t="s">
        <v>247</v>
      </c>
      <c r="F166" s="392">
        <v>10</v>
      </c>
      <c r="G166" s="170">
        <v>1</v>
      </c>
      <c r="H166" s="315"/>
      <c r="I166" s="170"/>
      <c r="J166" s="315"/>
      <c r="K166" s="170"/>
      <c r="L166" s="284"/>
      <c r="M166" s="169"/>
      <c r="N166" s="284"/>
      <c r="O166" s="393">
        <f t="shared" si="34"/>
        <v>10</v>
      </c>
      <c r="P166" s="394">
        <f>O166-Q166</f>
        <v>10</v>
      </c>
      <c r="Q166" s="395">
        <v>0</v>
      </c>
      <c r="R166" s="171"/>
      <c r="S166" s="169"/>
      <c r="T166" s="167" t="str">
        <f t="shared" si="33"/>
        <v/>
      </c>
      <c r="U166" s="168">
        <f>IF(E166='予算詳細　全体'!$L$4,F166*'予算詳細　全体'!$N$4,IF(E166='予算詳細　全体'!$L$5,F166*'予算詳細　全体'!$N$5,IF(E166='予算詳細　全体'!$L$6,F166*'予算詳細　全体'!$N$6,F166)))</f>
        <v>30</v>
      </c>
    </row>
    <row r="167" spans="1:21" x14ac:dyDescent="0.2">
      <c r="A167" s="169">
        <v>4</v>
      </c>
      <c r="B167" s="269"/>
      <c r="C167" s="270"/>
      <c r="D167" s="271"/>
      <c r="E167" s="169"/>
      <c r="F167" s="392"/>
      <c r="G167" s="170"/>
      <c r="H167" s="315"/>
      <c r="I167" s="170"/>
      <c r="J167" s="315"/>
      <c r="K167" s="170"/>
      <c r="L167" s="284"/>
      <c r="M167" s="169"/>
      <c r="N167" s="284"/>
      <c r="O167" s="393">
        <f>ROUNDDOWN(PRODUCT(F167,G167,I167,K167,M167),2)</f>
        <v>0</v>
      </c>
      <c r="P167" s="394">
        <f>O167-Q167</f>
        <v>0</v>
      </c>
      <c r="Q167" s="395">
        <v>0</v>
      </c>
      <c r="R167" s="171"/>
      <c r="S167" s="169"/>
      <c r="T167" s="167" t="str">
        <f t="shared" si="33"/>
        <v/>
      </c>
      <c r="U167" s="168">
        <f>IF(E167='予算詳細　全体'!$L$4,F167*'予算詳細　全体'!$N$4,IF(E167='予算詳細　全体'!$L$5,F167*'予算詳細　全体'!$N$5,IF(E167='予算詳細　全体'!$L$6,F167*'予算詳細　全体'!$N$6,F167)))</f>
        <v>0</v>
      </c>
    </row>
    <row r="168" spans="1:21" ht="13.5" thickBot="1" x14ac:dyDescent="0.25">
      <c r="A168" s="169">
        <v>5</v>
      </c>
      <c r="B168" s="269"/>
      <c r="C168" s="270"/>
      <c r="D168" s="271"/>
      <c r="E168" s="169"/>
      <c r="F168" s="392"/>
      <c r="G168" s="170"/>
      <c r="H168" s="315"/>
      <c r="I168" s="170"/>
      <c r="J168" s="315"/>
      <c r="K168" s="170"/>
      <c r="L168" s="284"/>
      <c r="M168" s="169"/>
      <c r="N168" s="284"/>
      <c r="O168" s="393">
        <f t="shared" si="34"/>
        <v>0</v>
      </c>
      <c r="P168" s="394">
        <f>O168-Q168</f>
        <v>0</v>
      </c>
      <c r="Q168" s="395">
        <v>0</v>
      </c>
      <c r="R168" s="171"/>
      <c r="S168" s="169"/>
      <c r="T168" s="167" t="str">
        <f t="shared" si="33"/>
        <v/>
      </c>
      <c r="U168" s="168">
        <f>IF(E168='予算詳細　全体'!$L$4,F168*'予算詳細　全体'!$N$4,IF(E168='予算詳細　全体'!$L$5,F168*'予算詳細　全体'!$N$5,IF(E168='予算詳細　全体'!$L$6,F168*'予算詳細　全体'!$N$6,F168)))</f>
        <v>0</v>
      </c>
    </row>
    <row r="169" spans="1:21" x14ac:dyDescent="0.2">
      <c r="K169" s="140" t="str">
        <f>'予算詳細　全体'!$L$4</f>
        <v>USD</v>
      </c>
      <c r="L169" s="316"/>
      <c r="M169" s="141"/>
      <c r="N169" s="319"/>
      <c r="O169" s="396">
        <f>SUMIF($E$164:$E$168,$K169,O$164:O$168)</f>
        <v>1000</v>
      </c>
      <c r="P169" s="396">
        <f t="shared" ref="P169:Q169" si="35">SUMIF($E$164:$E$168,$K169,P$164:P$168)</f>
        <v>1000</v>
      </c>
      <c r="Q169" s="397">
        <f t="shared" si="35"/>
        <v>0</v>
      </c>
    </row>
    <row r="170" spans="1:21" x14ac:dyDescent="0.2">
      <c r="K170" s="143" t="str">
        <f>'予算詳細　全体'!$L$5</f>
        <v>MMK</v>
      </c>
      <c r="L170" s="317"/>
      <c r="M170" s="144"/>
      <c r="N170" s="320"/>
      <c r="O170" s="398">
        <f>SUMIF($E$164:$E$168,$K170,O$164:O$168)</f>
        <v>100</v>
      </c>
      <c r="P170" s="398">
        <f>SUMIF($E$164:$E$168,$K170,P$164:P$168)</f>
        <v>100</v>
      </c>
      <c r="Q170" s="399">
        <f>SUMIF($E$164:$E$168,$K170,Q$164:Q$168)</f>
        <v>0</v>
      </c>
    </row>
    <row r="171" spans="1:21" ht="13.5" thickBot="1" x14ac:dyDescent="0.25">
      <c r="K171" s="252" t="str">
        <f>'予算詳細　全体'!$L$6</f>
        <v>THB</v>
      </c>
      <c r="L171" s="318"/>
      <c r="M171" s="147"/>
      <c r="N171" s="321"/>
      <c r="O171" s="400">
        <f>SUMIF($E$164:$E$168,$K171,O$164:O$168)</f>
        <v>10</v>
      </c>
      <c r="P171" s="400">
        <f>SUMIF($E$164:$E$168,$K171,P$164:P$168)</f>
        <v>10</v>
      </c>
      <c r="Q171" s="401">
        <f>SUMIF($E$164:$E$168,$K171,Q$164:Q$168)</f>
        <v>0</v>
      </c>
    </row>
    <row r="172" spans="1:21" x14ac:dyDescent="0.2">
      <c r="K172" s="253"/>
      <c r="L172" s="325"/>
      <c r="M172" s="254"/>
      <c r="N172" s="325"/>
      <c r="O172" s="402"/>
      <c r="P172" s="402"/>
      <c r="Q172" s="402"/>
    </row>
    <row r="173" spans="1:21" x14ac:dyDescent="0.2">
      <c r="D173" t="s">
        <v>333</v>
      </c>
    </row>
    <row r="174" spans="1:21" s="10" customFormat="1" ht="13.5" thickBot="1" x14ac:dyDescent="0.25">
      <c r="A174" s="149" t="s">
        <v>286</v>
      </c>
      <c r="B174" s="572" t="s">
        <v>287</v>
      </c>
      <c r="C174" s="573"/>
      <c r="D174" s="574"/>
      <c r="E174" s="149" t="s">
        <v>288</v>
      </c>
      <c r="F174" s="391" t="s">
        <v>289</v>
      </c>
      <c r="G174" s="149" t="s">
        <v>290</v>
      </c>
      <c r="H174" s="149" t="s">
        <v>291</v>
      </c>
      <c r="I174" s="149" t="s">
        <v>290</v>
      </c>
      <c r="J174" s="149" t="s">
        <v>291</v>
      </c>
      <c r="K174" s="149" t="s">
        <v>290</v>
      </c>
      <c r="L174" s="149" t="s">
        <v>291</v>
      </c>
      <c r="M174" s="149" t="s">
        <v>290</v>
      </c>
      <c r="N174" s="149" t="s">
        <v>291</v>
      </c>
      <c r="O174" s="391" t="s">
        <v>296</v>
      </c>
      <c r="P174" s="391" t="s">
        <v>294</v>
      </c>
      <c r="Q174" s="391" t="s">
        <v>295</v>
      </c>
      <c r="R174" s="149" t="s">
        <v>292</v>
      </c>
      <c r="S174" s="149" t="s">
        <v>422</v>
      </c>
      <c r="T174" s="166" t="s">
        <v>421</v>
      </c>
      <c r="U174" s="166" t="s">
        <v>297</v>
      </c>
    </row>
    <row r="175" spans="1:21" ht="13.5" thickTop="1" x14ac:dyDescent="0.2">
      <c r="A175" s="169">
        <v>1</v>
      </c>
      <c r="B175" s="322"/>
      <c r="C175" s="323"/>
      <c r="D175" s="324"/>
      <c r="E175" s="169" t="s">
        <v>29</v>
      </c>
      <c r="F175" s="392">
        <v>1000</v>
      </c>
      <c r="G175" s="170">
        <v>1</v>
      </c>
      <c r="H175" s="315"/>
      <c r="I175" s="170"/>
      <c r="J175" s="315"/>
      <c r="K175" s="170"/>
      <c r="L175" s="284"/>
      <c r="M175" s="169"/>
      <c r="N175" s="284"/>
      <c r="O175" s="393">
        <f>ROUNDDOWN(PRODUCT(F175,G175,I175,K175,M175),2)</f>
        <v>1000</v>
      </c>
      <c r="P175" s="394">
        <f>O175-Q175</f>
        <v>1000</v>
      </c>
      <c r="Q175" s="395">
        <v>0</v>
      </c>
      <c r="R175" s="171"/>
      <c r="S175" s="169"/>
      <c r="T175" s="167" t="str">
        <f t="shared" ref="T175:T177" si="36">IF(U175&gt;49999,"3者見積必要","")</f>
        <v>3者見積必要</v>
      </c>
      <c r="U175" s="168">
        <f>IF(E175='予算詳細　全体'!$L$4,F175*'予算詳細　全体'!$N$4,IF(E175='予算詳細　全体'!$L$5,F175*'予算詳細　全体'!$N$5,IF(E175='予算詳細　全体'!$L$6,F175*'予算詳細　全体'!$N$6,F175)))</f>
        <v>110000</v>
      </c>
    </row>
    <row r="176" spans="1:21" x14ac:dyDescent="0.2">
      <c r="A176" s="169">
        <v>2</v>
      </c>
      <c r="B176" s="269"/>
      <c r="C176" s="270"/>
      <c r="D176" s="271"/>
      <c r="E176" s="169" t="s">
        <v>177</v>
      </c>
      <c r="F176" s="392">
        <v>100</v>
      </c>
      <c r="G176" s="170">
        <v>1</v>
      </c>
      <c r="H176" s="315"/>
      <c r="I176" s="170"/>
      <c r="J176" s="315"/>
      <c r="K176" s="170"/>
      <c r="L176" s="284"/>
      <c r="M176" s="169"/>
      <c r="N176" s="284"/>
      <c r="O176" s="393">
        <f t="shared" ref="O176:O177" si="37">ROUNDDOWN(PRODUCT(F176,G176,I176,K176,M176),2)</f>
        <v>100</v>
      </c>
      <c r="P176" s="394">
        <f>O176-Q176</f>
        <v>100</v>
      </c>
      <c r="Q176" s="395">
        <v>0</v>
      </c>
      <c r="R176" s="171"/>
      <c r="S176" s="169"/>
      <c r="T176" s="167" t="str">
        <f t="shared" si="36"/>
        <v/>
      </c>
      <c r="U176" s="168">
        <f>IF(E176='予算詳細　全体'!$L$4,F176*'予算詳細　全体'!$N$4,IF(E176='予算詳細　全体'!$L$5,F176*'予算詳細　全体'!$N$5,IF(E176='予算詳細　全体'!$L$6,F176*'予算詳細　全体'!$N$6,F176)))</f>
        <v>8</v>
      </c>
    </row>
    <row r="177" spans="1:21" ht="13.5" thickBot="1" x14ac:dyDescent="0.25">
      <c r="A177" s="169">
        <v>3</v>
      </c>
      <c r="B177" s="269"/>
      <c r="C177" s="270"/>
      <c r="D177" s="271"/>
      <c r="E177" s="169" t="s">
        <v>247</v>
      </c>
      <c r="F177" s="392">
        <v>10</v>
      </c>
      <c r="G177" s="170">
        <v>1</v>
      </c>
      <c r="H177" s="315"/>
      <c r="I177" s="170"/>
      <c r="J177" s="315"/>
      <c r="K177" s="170"/>
      <c r="L177" s="284"/>
      <c r="M177" s="169"/>
      <c r="N177" s="284"/>
      <c r="O177" s="393">
        <f t="shared" si="37"/>
        <v>10</v>
      </c>
      <c r="P177" s="394">
        <f>O177-Q177</f>
        <v>10</v>
      </c>
      <c r="Q177" s="395">
        <v>0</v>
      </c>
      <c r="R177" s="171"/>
      <c r="S177" s="169"/>
      <c r="T177" s="167" t="str">
        <f t="shared" si="36"/>
        <v/>
      </c>
      <c r="U177" s="168">
        <f>IF(E177='予算詳細　全体'!$L$4,F177*'予算詳細　全体'!$N$4,IF(E177='予算詳細　全体'!$L$5,F177*'予算詳細　全体'!$N$5,IF(E177='予算詳細　全体'!$L$6,F177*'予算詳細　全体'!$N$6,F177)))</f>
        <v>30</v>
      </c>
    </row>
    <row r="178" spans="1:21" x14ac:dyDescent="0.2">
      <c r="K178" s="140" t="str">
        <f>'予算詳細　全体'!$L$4</f>
        <v>USD</v>
      </c>
      <c r="L178" s="316"/>
      <c r="M178" s="141"/>
      <c r="N178" s="319"/>
      <c r="O178" s="396">
        <f>SUMIF($E$175:$E$177,$K178,O$175:O$177)</f>
        <v>1000</v>
      </c>
      <c r="P178" s="396">
        <f t="shared" ref="P178:Q178" si="38">SUMIF($E$175:$E$177,$K178,P$175:P$177)</f>
        <v>1000</v>
      </c>
      <c r="Q178" s="397">
        <f t="shared" si="38"/>
        <v>0</v>
      </c>
    </row>
    <row r="179" spans="1:21" x14ac:dyDescent="0.2">
      <c r="K179" s="143" t="str">
        <f>'予算詳細　全体'!$L$5</f>
        <v>MMK</v>
      </c>
      <c r="L179" s="317"/>
      <c r="M179" s="144"/>
      <c r="N179" s="320"/>
      <c r="O179" s="398">
        <f>SUMIF($E$175:$E$177,$K179,O$175:O$177)</f>
        <v>100</v>
      </c>
      <c r="P179" s="398">
        <f>SUMIF($E$175:$E$177,$K179,P$175:P$177)</f>
        <v>100</v>
      </c>
      <c r="Q179" s="399">
        <f>SUMIF($E$175:$E$177,$K179,Q$175:Q$177)</f>
        <v>0</v>
      </c>
    </row>
    <row r="180" spans="1:21" ht="13.5" thickBot="1" x14ac:dyDescent="0.25">
      <c r="K180" s="252" t="str">
        <f>'予算詳細　全体'!$L$6</f>
        <v>THB</v>
      </c>
      <c r="L180" s="318"/>
      <c r="M180" s="147"/>
      <c r="N180" s="321"/>
      <c r="O180" s="400">
        <f>SUMIF($E$175:$E$177,$K180,O$175:O$177)</f>
        <v>10</v>
      </c>
      <c r="P180" s="400">
        <f>SUMIF($E$175:$E$177,$K180,P$175:P$177)</f>
        <v>10</v>
      </c>
      <c r="Q180" s="401">
        <f>SUMIF($E$175:$E$177,$K180,Q$175:Q$177)</f>
        <v>0</v>
      </c>
    </row>
    <row r="181" spans="1:21" x14ac:dyDescent="0.2">
      <c r="K181" s="253"/>
      <c r="L181" s="325"/>
      <c r="M181" s="254"/>
      <c r="N181" s="325"/>
      <c r="O181" s="402"/>
      <c r="P181" s="402"/>
      <c r="Q181" s="402"/>
    </row>
    <row r="183" spans="1:21" x14ac:dyDescent="0.2">
      <c r="C183" t="s">
        <v>8</v>
      </c>
    </row>
    <row r="184" spans="1:21" x14ac:dyDescent="0.2">
      <c r="D184" t="s">
        <v>9</v>
      </c>
    </row>
    <row r="185" spans="1:21" s="10" customFormat="1" ht="13.5" thickBot="1" x14ac:dyDescent="0.25">
      <c r="A185" s="149" t="s">
        <v>286</v>
      </c>
      <c r="B185" s="572" t="s">
        <v>287</v>
      </c>
      <c r="C185" s="573"/>
      <c r="D185" s="574"/>
      <c r="E185" s="149" t="s">
        <v>288</v>
      </c>
      <c r="F185" s="391" t="s">
        <v>289</v>
      </c>
      <c r="G185" s="149" t="s">
        <v>290</v>
      </c>
      <c r="H185" s="149" t="s">
        <v>291</v>
      </c>
      <c r="I185" s="149" t="s">
        <v>290</v>
      </c>
      <c r="J185" s="149" t="s">
        <v>291</v>
      </c>
      <c r="K185" s="149" t="s">
        <v>290</v>
      </c>
      <c r="L185" s="149" t="s">
        <v>291</v>
      </c>
      <c r="M185" s="149" t="s">
        <v>290</v>
      </c>
      <c r="N185" s="149" t="s">
        <v>291</v>
      </c>
      <c r="O185" s="391" t="s">
        <v>296</v>
      </c>
      <c r="P185" s="391" t="s">
        <v>294</v>
      </c>
      <c r="Q185" s="391" t="s">
        <v>295</v>
      </c>
      <c r="R185" s="149" t="s">
        <v>292</v>
      </c>
      <c r="S185" s="149" t="s">
        <v>422</v>
      </c>
      <c r="T185" s="166" t="s">
        <v>421</v>
      </c>
      <c r="U185" s="166" t="s">
        <v>297</v>
      </c>
    </row>
    <row r="186" spans="1:21" ht="13.5" thickTop="1" x14ac:dyDescent="0.2">
      <c r="A186" s="169">
        <v>1</v>
      </c>
      <c r="B186" s="322"/>
      <c r="C186" s="323"/>
      <c r="D186" s="324"/>
      <c r="E186" s="169" t="s">
        <v>29</v>
      </c>
      <c r="F186" s="392">
        <v>1000</v>
      </c>
      <c r="G186" s="170">
        <v>1</v>
      </c>
      <c r="H186" s="315"/>
      <c r="I186" s="170"/>
      <c r="J186" s="315"/>
      <c r="K186" s="170"/>
      <c r="L186" s="284"/>
      <c r="M186" s="169"/>
      <c r="N186" s="284"/>
      <c r="O186" s="393">
        <f>ROUNDDOWN(PRODUCT(F186,G186,I186,K186,M186),2)</f>
        <v>1000</v>
      </c>
      <c r="P186" s="394">
        <f t="shared" ref="P186:P191" si="39">O186-Q186</f>
        <v>1000</v>
      </c>
      <c r="Q186" s="395">
        <v>0</v>
      </c>
      <c r="R186" s="171"/>
      <c r="S186" s="169"/>
      <c r="T186" s="167" t="str">
        <f t="shared" ref="T186:T191" si="40">IF(U186&gt;49999,"3者見積必要","")</f>
        <v>3者見積必要</v>
      </c>
      <c r="U186" s="168">
        <f>IF(E186='予算詳細　全体'!$L$4,F186*'予算詳細　全体'!$N$4,IF(E186='予算詳細　全体'!$L$5,F186*'予算詳細　全体'!$N$5,IF(E186='予算詳細　全体'!$L$6,F186*'予算詳細　全体'!$N$6,F186)))</f>
        <v>110000</v>
      </c>
    </row>
    <row r="187" spans="1:21" x14ac:dyDescent="0.2">
      <c r="A187" s="169">
        <v>2</v>
      </c>
      <c r="B187" s="269"/>
      <c r="C187" s="270"/>
      <c r="D187" s="271"/>
      <c r="E187" s="169" t="s">
        <v>177</v>
      </c>
      <c r="F187" s="392">
        <v>100</v>
      </c>
      <c r="G187" s="170">
        <v>1</v>
      </c>
      <c r="H187" s="315"/>
      <c r="I187" s="170"/>
      <c r="J187" s="315"/>
      <c r="K187" s="170"/>
      <c r="L187" s="284"/>
      <c r="M187" s="169"/>
      <c r="N187" s="284"/>
      <c r="O187" s="393">
        <f t="shared" ref="O187:O191" si="41">ROUNDDOWN(PRODUCT(F187,G187,I187,K187,M187),2)</f>
        <v>100</v>
      </c>
      <c r="P187" s="394">
        <f t="shared" si="39"/>
        <v>100</v>
      </c>
      <c r="Q187" s="395">
        <v>0</v>
      </c>
      <c r="R187" s="171"/>
      <c r="S187" s="169"/>
      <c r="T187" s="167" t="str">
        <f t="shared" si="40"/>
        <v/>
      </c>
      <c r="U187" s="168">
        <f>IF(E187='予算詳細　全体'!$L$4,F187*'予算詳細　全体'!$N$4,IF(E187='予算詳細　全体'!$L$5,F187*'予算詳細　全体'!$N$5,IF(E187='予算詳細　全体'!$L$6,F187*'予算詳細　全体'!$N$6,F187)))</f>
        <v>8</v>
      </c>
    </row>
    <row r="188" spans="1:21" x14ac:dyDescent="0.2">
      <c r="A188" s="169">
        <v>3</v>
      </c>
      <c r="B188" s="269"/>
      <c r="C188" s="270"/>
      <c r="D188" s="271"/>
      <c r="E188" s="169" t="s">
        <v>247</v>
      </c>
      <c r="F188" s="392">
        <v>10</v>
      </c>
      <c r="G188" s="170">
        <v>1</v>
      </c>
      <c r="H188" s="315"/>
      <c r="I188" s="170"/>
      <c r="J188" s="315"/>
      <c r="K188" s="170"/>
      <c r="L188" s="284"/>
      <c r="M188" s="169"/>
      <c r="N188" s="284"/>
      <c r="O188" s="393">
        <f t="shared" si="41"/>
        <v>10</v>
      </c>
      <c r="P188" s="394">
        <f t="shared" si="39"/>
        <v>10</v>
      </c>
      <c r="Q188" s="395">
        <v>0</v>
      </c>
      <c r="R188" s="171"/>
      <c r="S188" s="169"/>
      <c r="T188" s="167" t="str">
        <f t="shared" si="40"/>
        <v/>
      </c>
      <c r="U188" s="168">
        <f>IF(E188='予算詳細　全体'!$L$4,F188*'予算詳細　全体'!$N$4,IF(E188='予算詳細　全体'!$L$5,F188*'予算詳細　全体'!$N$5,IF(E188='予算詳細　全体'!$L$6,F188*'予算詳細　全体'!$N$6,F188)))</f>
        <v>30</v>
      </c>
    </row>
    <row r="189" spans="1:21" x14ac:dyDescent="0.2">
      <c r="A189" s="169">
        <v>4</v>
      </c>
      <c r="B189" s="269"/>
      <c r="C189" s="270"/>
      <c r="D189" s="271"/>
      <c r="E189" s="169"/>
      <c r="F189" s="392"/>
      <c r="G189" s="170"/>
      <c r="H189" s="315"/>
      <c r="I189" s="170"/>
      <c r="J189" s="315"/>
      <c r="K189" s="170"/>
      <c r="L189" s="284"/>
      <c r="M189" s="169"/>
      <c r="N189" s="284"/>
      <c r="O189" s="393">
        <f t="shared" si="41"/>
        <v>0</v>
      </c>
      <c r="P189" s="394">
        <f t="shared" si="39"/>
        <v>0</v>
      </c>
      <c r="Q189" s="395">
        <v>0</v>
      </c>
      <c r="R189" s="171"/>
      <c r="S189" s="169"/>
      <c r="T189" s="167" t="str">
        <f t="shared" si="40"/>
        <v/>
      </c>
      <c r="U189" s="168">
        <f>IF(E189='予算詳細　全体'!$L$4,F189*'予算詳細　全体'!$N$4,IF(E189='予算詳細　全体'!$L$5,F189*'予算詳細　全体'!$N$5,IF(E189='予算詳細　全体'!$L$6,F189*'予算詳細　全体'!$N$6,F189)))</f>
        <v>0</v>
      </c>
    </row>
    <row r="190" spans="1:21" x14ac:dyDescent="0.2">
      <c r="A190" s="169">
        <v>5</v>
      </c>
      <c r="B190" s="269"/>
      <c r="C190" s="270"/>
      <c r="D190" s="271"/>
      <c r="E190" s="169"/>
      <c r="F190" s="392"/>
      <c r="G190" s="170"/>
      <c r="H190" s="315"/>
      <c r="I190" s="170"/>
      <c r="J190" s="315"/>
      <c r="K190" s="170"/>
      <c r="L190" s="284"/>
      <c r="M190" s="169"/>
      <c r="N190" s="284"/>
      <c r="O190" s="393">
        <f t="shared" si="41"/>
        <v>0</v>
      </c>
      <c r="P190" s="394">
        <f t="shared" si="39"/>
        <v>0</v>
      </c>
      <c r="Q190" s="395">
        <v>0</v>
      </c>
      <c r="R190" s="171"/>
      <c r="S190" s="169"/>
      <c r="T190" s="167" t="str">
        <f t="shared" si="40"/>
        <v/>
      </c>
      <c r="U190" s="168">
        <f>IF(E190='予算詳細　全体'!$L$4,F190*'予算詳細　全体'!$N$4,IF(E190='予算詳細　全体'!$L$5,F190*'予算詳細　全体'!$N$5,IF(E190='予算詳細　全体'!$L$6,F190*'予算詳細　全体'!$N$6,F190)))</f>
        <v>0</v>
      </c>
    </row>
    <row r="191" spans="1:21" ht="13.5" thickBot="1" x14ac:dyDescent="0.25">
      <c r="A191" s="169">
        <v>6</v>
      </c>
      <c r="B191" s="269"/>
      <c r="C191" s="270"/>
      <c r="D191" s="271"/>
      <c r="E191" s="169"/>
      <c r="F191" s="392"/>
      <c r="G191" s="170"/>
      <c r="H191" s="315"/>
      <c r="I191" s="170"/>
      <c r="J191" s="315"/>
      <c r="K191" s="170"/>
      <c r="L191" s="284"/>
      <c r="M191" s="169"/>
      <c r="N191" s="284"/>
      <c r="O191" s="393">
        <f t="shared" si="41"/>
        <v>0</v>
      </c>
      <c r="P191" s="394">
        <f t="shared" si="39"/>
        <v>0</v>
      </c>
      <c r="Q191" s="395">
        <v>0</v>
      </c>
      <c r="R191" s="171"/>
      <c r="S191" s="169"/>
      <c r="T191" s="167" t="str">
        <f t="shared" si="40"/>
        <v/>
      </c>
      <c r="U191" s="168">
        <f>IF(E191='予算詳細　全体'!$L$4,F191*'予算詳細　全体'!$N$4,IF(E191='予算詳細　全体'!$L$5,F191*'予算詳細　全体'!$N$5,IF(E191='予算詳細　全体'!$L$6,F191*'予算詳細　全体'!$N$6,F191)))</f>
        <v>0</v>
      </c>
    </row>
    <row r="192" spans="1:21" x14ac:dyDescent="0.2">
      <c r="K192" s="140" t="str">
        <f>'予算詳細　全体'!$L$4</f>
        <v>USD</v>
      </c>
      <c r="L192" s="316"/>
      <c r="M192" s="141"/>
      <c r="N192" s="319"/>
      <c r="O192" s="396">
        <f>SUMIF($E$186:$E$191,$K192,O$186:O$191)</f>
        <v>1000</v>
      </c>
      <c r="P192" s="396">
        <f t="shared" ref="P192:Q192" si="42">SUMIF($E$186:$E$191,$K192,P$186:P$191)</f>
        <v>1000</v>
      </c>
      <c r="Q192" s="397">
        <f t="shared" si="42"/>
        <v>0</v>
      </c>
    </row>
    <row r="193" spans="1:21" x14ac:dyDescent="0.2">
      <c r="K193" s="143" t="str">
        <f>'予算詳細　全体'!$L$5</f>
        <v>MMK</v>
      </c>
      <c r="L193" s="317"/>
      <c r="M193" s="144"/>
      <c r="N193" s="320"/>
      <c r="O193" s="398">
        <f>SUMIF($E$186:$E$191,$K193,O$186:O$191)</f>
        <v>100</v>
      </c>
      <c r="P193" s="398">
        <f>SUMIF($E$186:$E$191,$K193,P$186:P$191)</f>
        <v>100</v>
      </c>
      <c r="Q193" s="399">
        <f>SUMIF($E$186:$E$191,$K193,Q$186:Q$191)</f>
        <v>0</v>
      </c>
    </row>
    <row r="194" spans="1:21" ht="13.5" thickBot="1" x14ac:dyDescent="0.25">
      <c r="K194" s="252" t="str">
        <f>'予算詳細　全体'!$L$6</f>
        <v>THB</v>
      </c>
      <c r="L194" s="318"/>
      <c r="M194" s="147"/>
      <c r="N194" s="321"/>
      <c r="O194" s="400">
        <f>SUMIF($E$186:$E$191,$K194,O$186:O$191)</f>
        <v>10</v>
      </c>
      <c r="P194" s="400">
        <f>SUMIF($E$186:$E$191,$K194,P$186:P$191)</f>
        <v>10</v>
      </c>
      <c r="Q194" s="401">
        <f>SUMIF($E$186:$E$191,$K194,Q$186:Q$191)</f>
        <v>0</v>
      </c>
    </row>
    <row r="195" spans="1:21" x14ac:dyDescent="0.2">
      <c r="K195" s="253"/>
      <c r="L195" s="325"/>
      <c r="M195" s="254"/>
      <c r="N195" s="325"/>
      <c r="O195" s="402"/>
      <c r="P195" s="402"/>
      <c r="Q195" s="402"/>
    </row>
    <row r="196" spans="1:21" x14ac:dyDescent="0.2">
      <c r="D196" t="s">
        <v>10</v>
      </c>
    </row>
    <row r="197" spans="1:21" s="10" customFormat="1" ht="13.5" thickBot="1" x14ac:dyDescent="0.25">
      <c r="A197" s="149" t="s">
        <v>286</v>
      </c>
      <c r="B197" s="572" t="s">
        <v>287</v>
      </c>
      <c r="C197" s="573"/>
      <c r="D197" s="574"/>
      <c r="E197" s="149" t="s">
        <v>288</v>
      </c>
      <c r="F197" s="391" t="s">
        <v>289</v>
      </c>
      <c r="G197" s="149" t="s">
        <v>290</v>
      </c>
      <c r="H197" s="149" t="s">
        <v>291</v>
      </c>
      <c r="I197" s="149" t="s">
        <v>290</v>
      </c>
      <c r="J197" s="149" t="s">
        <v>291</v>
      </c>
      <c r="K197" s="149" t="s">
        <v>290</v>
      </c>
      <c r="L197" s="149" t="s">
        <v>291</v>
      </c>
      <c r="M197" s="149" t="s">
        <v>290</v>
      </c>
      <c r="N197" s="149" t="s">
        <v>291</v>
      </c>
      <c r="O197" s="391" t="s">
        <v>296</v>
      </c>
      <c r="P197" s="391" t="s">
        <v>294</v>
      </c>
      <c r="Q197" s="391" t="s">
        <v>295</v>
      </c>
      <c r="R197" s="149" t="s">
        <v>292</v>
      </c>
      <c r="S197" s="149" t="s">
        <v>422</v>
      </c>
      <c r="T197" s="166" t="s">
        <v>421</v>
      </c>
      <c r="U197" s="166" t="s">
        <v>297</v>
      </c>
    </row>
    <row r="198" spans="1:21" ht="13.5" thickTop="1" x14ac:dyDescent="0.2">
      <c r="A198" s="169">
        <v>1</v>
      </c>
      <c r="B198" s="322"/>
      <c r="C198" s="323"/>
      <c r="D198" s="324"/>
      <c r="E198" s="169" t="s">
        <v>29</v>
      </c>
      <c r="F198" s="392">
        <v>1000</v>
      </c>
      <c r="G198" s="170">
        <v>1</v>
      </c>
      <c r="H198" s="315"/>
      <c r="I198" s="170"/>
      <c r="J198" s="315"/>
      <c r="K198" s="170"/>
      <c r="L198" s="284"/>
      <c r="M198" s="169"/>
      <c r="N198" s="284"/>
      <c r="O198" s="393">
        <f>ROUNDDOWN(PRODUCT(F198,G198,I198,K198,M198),2)</f>
        <v>1000</v>
      </c>
      <c r="P198" s="394">
        <f>O198-Q198</f>
        <v>1000</v>
      </c>
      <c r="Q198" s="395">
        <v>0</v>
      </c>
      <c r="R198" s="171"/>
      <c r="S198" s="169"/>
      <c r="T198" s="167" t="str">
        <f t="shared" ref="T198:T202" si="43">IF(U198&gt;49999,"3者見積必要","")</f>
        <v>3者見積必要</v>
      </c>
      <c r="U198" s="168">
        <f>IF(E198='予算詳細　全体'!$L$4,F198*'予算詳細　全体'!$N$4,IF(E198='予算詳細　全体'!$L$5,F198*'予算詳細　全体'!$N$5,IF(E198='予算詳細　全体'!$L$6,F198*'予算詳細　全体'!$N$6,F198)))</f>
        <v>110000</v>
      </c>
    </row>
    <row r="199" spans="1:21" x14ac:dyDescent="0.2">
      <c r="A199" s="169">
        <v>2</v>
      </c>
      <c r="B199" s="269"/>
      <c r="C199" s="270"/>
      <c r="D199" s="271"/>
      <c r="E199" s="169" t="s">
        <v>177</v>
      </c>
      <c r="F199" s="392">
        <v>100</v>
      </c>
      <c r="G199" s="170">
        <v>1</v>
      </c>
      <c r="H199" s="315"/>
      <c r="I199" s="170"/>
      <c r="J199" s="315"/>
      <c r="K199" s="170"/>
      <c r="L199" s="284"/>
      <c r="M199" s="169"/>
      <c r="N199" s="284"/>
      <c r="O199" s="393">
        <f t="shared" ref="O199:O202" si="44">ROUNDDOWN(PRODUCT(F199,G199,I199,K199,M199),2)</f>
        <v>100</v>
      </c>
      <c r="P199" s="394">
        <f>O199-Q199</f>
        <v>100</v>
      </c>
      <c r="Q199" s="395">
        <v>0</v>
      </c>
      <c r="R199" s="171"/>
      <c r="S199" s="169"/>
      <c r="T199" s="167" t="str">
        <f t="shared" si="43"/>
        <v/>
      </c>
      <c r="U199" s="168">
        <f>IF(E199='予算詳細　全体'!$L$4,F199*'予算詳細　全体'!$N$4,IF(E199='予算詳細　全体'!$L$5,F199*'予算詳細　全体'!$N$5,IF(E199='予算詳細　全体'!$L$6,F199*'予算詳細　全体'!$N$6,F199)))</f>
        <v>8</v>
      </c>
    </row>
    <row r="200" spans="1:21" x14ac:dyDescent="0.2">
      <c r="A200" s="169">
        <v>3</v>
      </c>
      <c r="B200" s="269"/>
      <c r="C200" s="270"/>
      <c r="D200" s="271"/>
      <c r="E200" s="169" t="s">
        <v>247</v>
      </c>
      <c r="F200" s="392">
        <v>10</v>
      </c>
      <c r="G200" s="170">
        <v>1</v>
      </c>
      <c r="H200" s="315"/>
      <c r="I200" s="170"/>
      <c r="J200" s="315"/>
      <c r="K200" s="170"/>
      <c r="L200" s="284"/>
      <c r="M200" s="169"/>
      <c r="N200" s="284"/>
      <c r="O200" s="393">
        <f t="shared" si="44"/>
        <v>10</v>
      </c>
      <c r="P200" s="394">
        <f>O200-Q200</f>
        <v>10</v>
      </c>
      <c r="Q200" s="395">
        <v>0</v>
      </c>
      <c r="R200" s="171"/>
      <c r="S200" s="169"/>
      <c r="T200" s="167" t="str">
        <f t="shared" si="43"/>
        <v/>
      </c>
      <c r="U200" s="168">
        <f>IF(E200='予算詳細　全体'!$L$4,F200*'予算詳細　全体'!$N$4,IF(E200='予算詳細　全体'!$L$5,F200*'予算詳細　全体'!$N$5,IF(E200='予算詳細　全体'!$L$6,F200*'予算詳細　全体'!$N$6,F200)))</f>
        <v>30</v>
      </c>
    </row>
    <row r="201" spans="1:21" x14ac:dyDescent="0.2">
      <c r="A201" s="169">
        <v>4</v>
      </c>
      <c r="B201" s="269"/>
      <c r="C201" s="270"/>
      <c r="D201" s="271"/>
      <c r="E201" s="169"/>
      <c r="F201" s="392"/>
      <c r="G201" s="170"/>
      <c r="H201" s="315"/>
      <c r="I201" s="170"/>
      <c r="J201" s="315"/>
      <c r="K201" s="170"/>
      <c r="L201" s="284"/>
      <c r="M201" s="169"/>
      <c r="N201" s="284"/>
      <c r="O201" s="393">
        <f t="shared" si="44"/>
        <v>0</v>
      </c>
      <c r="P201" s="394">
        <f>O201-Q201</f>
        <v>0</v>
      </c>
      <c r="Q201" s="395">
        <v>0</v>
      </c>
      <c r="R201" s="171"/>
      <c r="S201" s="169"/>
      <c r="T201" s="167" t="str">
        <f t="shared" si="43"/>
        <v/>
      </c>
      <c r="U201" s="168">
        <f>IF(E201='予算詳細　全体'!$L$4,F201*'予算詳細　全体'!$N$4,IF(E201='予算詳細　全体'!$L$5,F201*'予算詳細　全体'!$N$5,IF(E201='予算詳細　全体'!$L$6,F201*'予算詳細　全体'!$N$6,F201)))</f>
        <v>0</v>
      </c>
    </row>
    <row r="202" spans="1:21" ht="13.5" thickBot="1" x14ac:dyDescent="0.25">
      <c r="A202" s="169">
        <v>5</v>
      </c>
      <c r="B202" s="269"/>
      <c r="C202" s="270"/>
      <c r="D202" s="271"/>
      <c r="E202" s="169"/>
      <c r="F202" s="392"/>
      <c r="G202" s="170"/>
      <c r="H202" s="315"/>
      <c r="I202" s="170"/>
      <c r="J202" s="315"/>
      <c r="K202" s="170"/>
      <c r="L202" s="284"/>
      <c r="M202" s="169"/>
      <c r="N202" s="284"/>
      <c r="O202" s="393">
        <f t="shared" si="44"/>
        <v>0</v>
      </c>
      <c r="P202" s="394">
        <f>O202-Q202</f>
        <v>0</v>
      </c>
      <c r="Q202" s="395">
        <v>0</v>
      </c>
      <c r="R202" s="171"/>
      <c r="S202" s="169"/>
      <c r="T202" s="167" t="str">
        <f t="shared" si="43"/>
        <v/>
      </c>
      <c r="U202" s="168">
        <f>IF(E202='予算詳細　全体'!$L$4,F202*'予算詳細　全体'!$N$4,IF(E202='予算詳細　全体'!$L$5,F202*'予算詳細　全体'!$N$5,IF(E202='予算詳細　全体'!$L$6,F202*'予算詳細　全体'!$N$6,F202)))</f>
        <v>0</v>
      </c>
    </row>
    <row r="203" spans="1:21" x14ac:dyDescent="0.2">
      <c r="K203" s="140" t="str">
        <f>'予算詳細　全体'!$L$4</f>
        <v>USD</v>
      </c>
      <c r="L203" s="316"/>
      <c r="M203" s="141"/>
      <c r="N203" s="319"/>
      <c r="O203" s="396">
        <f>SUMIF($E$198:$E$202,$K203,O198:O202)</f>
        <v>1000</v>
      </c>
      <c r="P203" s="396">
        <f t="shared" ref="P203" si="45">SUMIF($E$198:$E$202,$K203,P198:P202)</f>
        <v>1000</v>
      </c>
      <c r="Q203" s="397">
        <f>SUMIF($E$198:$E$202,$K203,Q198:Q202)</f>
        <v>0</v>
      </c>
    </row>
    <row r="204" spans="1:21" x14ac:dyDescent="0.2">
      <c r="K204" s="143" t="str">
        <f>'予算詳細　全体'!$L$5</f>
        <v>MMK</v>
      </c>
      <c r="L204" s="317"/>
      <c r="M204" s="144"/>
      <c r="N204" s="320"/>
      <c r="O204" s="398">
        <f>SUMIF($E$198:$E$202,$K204,O198:O202)</f>
        <v>100</v>
      </c>
      <c r="P204" s="398">
        <f>SUMIF($E$198:$E$202,$K204,P198:P202)</f>
        <v>100</v>
      </c>
      <c r="Q204" s="399">
        <f>SUMIF($E$198:$E$202,$K204,Q198:Q202)</f>
        <v>0</v>
      </c>
    </row>
    <row r="205" spans="1:21" ht="13.5" thickBot="1" x14ac:dyDescent="0.25">
      <c r="K205" s="252" t="str">
        <f>'予算詳細　全体'!$L$6</f>
        <v>THB</v>
      </c>
      <c r="L205" s="318"/>
      <c r="M205" s="147"/>
      <c r="N205" s="321"/>
      <c r="O205" s="400">
        <f>SUMIF($E$198:$E$202,$K205,O198:O202)</f>
        <v>10</v>
      </c>
      <c r="P205" s="400">
        <f>SUMIF($E$198:$E$202,$K205,P198:P202)</f>
        <v>10</v>
      </c>
      <c r="Q205" s="401">
        <f>SUMIF($E$198:$E$202,$K205,Q198:Q202)</f>
        <v>0</v>
      </c>
    </row>
    <row r="206" spans="1:21" x14ac:dyDescent="0.2">
      <c r="K206" s="253"/>
      <c r="L206" s="325"/>
      <c r="M206" s="254"/>
      <c r="N206" s="325"/>
      <c r="O206" s="402"/>
      <c r="P206" s="402"/>
      <c r="Q206" s="402"/>
    </row>
    <row r="207" spans="1:21" x14ac:dyDescent="0.2">
      <c r="C207" t="s">
        <v>11</v>
      </c>
    </row>
    <row r="208" spans="1:21" x14ac:dyDescent="0.2">
      <c r="D208" t="s">
        <v>12</v>
      </c>
    </row>
    <row r="209" spans="1:21" s="10" customFormat="1" ht="13.5" thickBot="1" x14ac:dyDescent="0.25">
      <c r="A209" s="149" t="s">
        <v>286</v>
      </c>
      <c r="B209" s="572" t="s">
        <v>287</v>
      </c>
      <c r="C209" s="573"/>
      <c r="D209" s="574"/>
      <c r="E209" s="149" t="s">
        <v>288</v>
      </c>
      <c r="F209" s="391" t="s">
        <v>289</v>
      </c>
      <c r="G209" s="149" t="s">
        <v>290</v>
      </c>
      <c r="H209" s="149" t="s">
        <v>291</v>
      </c>
      <c r="I209" s="149" t="s">
        <v>290</v>
      </c>
      <c r="J209" s="149" t="s">
        <v>291</v>
      </c>
      <c r="K209" s="149" t="s">
        <v>290</v>
      </c>
      <c r="L209" s="149" t="s">
        <v>291</v>
      </c>
      <c r="M209" s="149" t="s">
        <v>290</v>
      </c>
      <c r="N209" s="149" t="s">
        <v>291</v>
      </c>
      <c r="O209" s="391" t="s">
        <v>296</v>
      </c>
      <c r="P209" s="391" t="s">
        <v>294</v>
      </c>
      <c r="Q209" s="391" t="s">
        <v>295</v>
      </c>
      <c r="R209" s="149" t="s">
        <v>292</v>
      </c>
      <c r="S209" s="149" t="s">
        <v>422</v>
      </c>
      <c r="T209" s="166" t="s">
        <v>421</v>
      </c>
      <c r="U209" s="166" t="s">
        <v>297</v>
      </c>
    </row>
    <row r="210" spans="1:21" ht="13.5" thickTop="1" x14ac:dyDescent="0.2">
      <c r="A210" s="169">
        <v>1</v>
      </c>
      <c r="B210" s="322"/>
      <c r="C210" s="323"/>
      <c r="D210" s="324"/>
      <c r="E210" s="169" t="s">
        <v>29</v>
      </c>
      <c r="F210" s="392">
        <v>1000</v>
      </c>
      <c r="G210" s="170">
        <v>1</v>
      </c>
      <c r="H210" s="315"/>
      <c r="I210" s="170"/>
      <c r="J210" s="315"/>
      <c r="K210" s="170"/>
      <c r="L210" s="284"/>
      <c r="M210" s="169"/>
      <c r="N210" s="284"/>
      <c r="O210" s="393">
        <f>ROUNDDOWN(PRODUCT(F210,G210,I210,K210,M210),2)</f>
        <v>1000</v>
      </c>
      <c r="P210" s="394">
        <f>O210-Q210</f>
        <v>1000</v>
      </c>
      <c r="Q210" s="395">
        <v>0</v>
      </c>
      <c r="R210" s="171"/>
      <c r="S210" s="169"/>
      <c r="T210" s="167" t="str">
        <f t="shared" ref="T210:T214" si="46">IF(U210&gt;49999,"3者見積必要","")</f>
        <v>3者見積必要</v>
      </c>
      <c r="U210" s="168">
        <f>IF(E210='予算詳細　全体'!$L$4,F210*'予算詳細　全体'!$N$4,IF(E210='予算詳細　全体'!$L$5,F210*'予算詳細　全体'!$N$5,IF(E210='予算詳細　全体'!$L$6,F210*'予算詳細　全体'!$N$6,F210)))</f>
        <v>110000</v>
      </c>
    </row>
    <row r="211" spans="1:21" x14ac:dyDescent="0.2">
      <c r="A211" s="169">
        <v>2</v>
      </c>
      <c r="B211" s="269"/>
      <c r="C211" s="270"/>
      <c r="D211" s="271"/>
      <c r="E211" s="169" t="s">
        <v>177</v>
      </c>
      <c r="F211" s="392">
        <v>100</v>
      </c>
      <c r="G211" s="170">
        <v>1</v>
      </c>
      <c r="H211" s="315"/>
      <c r="I211" s="170"/>
      <c r="J211" s="315"/>
      <c r="K211" s="170"/>
      <c r="L211" s="284"/>
      <c r="M211" s="169"/>
      <c r="N211" s="284"/>
      <c r="O211" s="393">
        <f t="shared" ref="O211:O214" si="47">ROUNDDOWN(PRODUCT(F211,G211,I211,K211,M211),2)</f>
        <v>100</v>
      </c>
      <c r="P211" s="394">
        <f>O211-Q211</f>
        <v>100</v>
      </c>
      <c r="Q211" s="395">
        <v>0</v>
      </c>
      <c r="R211" s="171"/>
      <c r="S211" s="169"/>
      <c r="T211" s="167" t="str">
        <f t="shared" si="46"/>
        <v/>
      </c>
      <c r="U211" s="168">
        <f>IF(E211='予算詳細　全体'!$L$4,F211*'予算詳細　全体'!$N$4,IF(E211='予算詳細　全体'!$L$5,F211*'予算詳細　全体'!$N$5,IF(E211='予算詳細　全体'!$L$6,F211*'予算詳細　全体'!$N$6,F211)))</f>
        <v>8</v>
      </c>
    </row>
    <row r="212" spans="1:21" x14ac:dyDescent="0.2">
      <c r="A212" s="169">
        <v>3</v>
      </c>
      <c r="B212" s="269"/>
      <c r="C212" s="270"/>
      <c r="D212" s="271"/>
      <c r="E212" s="169" t="s">
        <v>247</v>
      </c>
      <c r="F212" s="392">
        <v>10</v>
      </c>
      <c r="G212" s="170">
        <v>1</v>
      </c>
      <c r="H212" s="315"/>
      <c r="I212" s="170"/>
      <c r="J212" s="315"/>
      <c r="K212" s="170"/>
      <c r="L212" s="284"/>
      <c r="M212" s="169"/>
      <c r="N212" s="284"/>
      <c r="O212" s="393">
        <f t="shared" si="47"/>
        <v>10</v>
      </c>
      <c r="P212" s="394">
        <f>O212-Q212</f>
        <v>10</v>
      </c>
      <c r="Q212" s="395">
        <v>0</v>
      </c>
      <c r="R212" s="171"/>
      <c r="S212" s="169"/>
      <c r="T212" s="167" t="str">
        <f t="shared" si="46"/>
        <v/>
      </c>
      <c r="U212" s="168">
        <f>IF(E212='予算詳細　全体'!$L$4,F212*'予算詳細　全体'!$N$4,IF(E212='予算詳細　全体'!$L$5,F212*'予算詳細　全体'!$N$5,IF(E212='予算詳細　全体'!$L$6,F212*'予算詳細　全体'!$N$6,F212)))</f>
        <v>30</v>
      </c>
    </row>
    <row r="213" spans="1:21" x14ac:dyDescent="0.2">
      <c r="A213" s="169">
        <v>4</v>
      </c>
      <c r="B213" s="269"/>
      <c r="C213" s="270"/>
      <c r="D213" s="271"/>
      <c r="E213" s="169"/>
      <c r="F213" s="392"/>
      <c r="G213" s="170"/>
      <c r="H213" s="315"/>
      <c r="I213" s="170"/>
      <c r="J213" s="315"/>
      <c r="K213" s="170"/>
      <c r="L213" s="284"/>
      <c r="M213" s="169"/>
      <c r="N213" s="284"/>
      <c r="O213" s="393">
        <f t="shared" si="47"/>
        <v>0</v>
      </c>
      <c r="P213" s="394">
        <f>O213-Q213</f>
        <v>0</v>
      </c>
      <c r="Q213" s="395">
        <v>0</v>
      </c>
      <c r="R213" s="171"/>
      <c r="S213" s="169"/>
      <c r="T213" s="167" t="str">
        <f t="shared" si="46"/>
        <v/>
      </c>
      <c r="U213" s="168">
        <f>IF(E213='予算詳細　全体'!$L$4,F213*'予算詳細　全体'!$N$4,IF(E213='予算詳細　全体'!$L$5,F213*'予算詳細　全体'!$N$5,IF(E213='予算詳細　全体'!$L$6,F213*'予算詳細　全体'!$N$6,F213)))</f>
        <v>0</v>
      </c>
    </row>
    <row r="214" spans="1:21" ht="13.5" thickBot="1" x14ac:dyDescent="0.25">
      <c r="A214" s="169">
        <v>5</v>
      </c>
      <c r="B214" s="269"/>
      <c r="C214" s="270"/>
      <c r="D214" s="271"/>
      <c r="E214" s="169"/>
      <c r="F214" s="392"/>
      <c r="G214" s="170"/>
      <c r="H214" s="315"/>
      <c r="I214" s="170"/>
      <c r="J214" s="315"/>
      <c r="K214" s="170"/>
      <c r="L214" s="284"/>
      <c r="M214" s="169"/>
      <c r="N214" s="284"/>
      <c r="O214" s="393">
        <f t="shared" si="47"/>
        <v>0</v>
      </c>
      <c r="P214" s="394">
        <f>O214-Q214</f>
        <v>0</v>
      </c>
      <c r="Q214" s="395">
        <v>0</v>
      </c>
      <c r="R214" s="171"/>
      <c r="S214" s="169"/>
      <c r="T214" s="167" t="str">
        <f t="shared" si="46"/>
        <v/>
      </c>
      <c r="U214" s="168">
        <f>IF(E214='予算詳細　全体'!$L$4,F214*'予算詳細　全体'!$N$4,IF(E214='予算詳細　全体'!$L$5,F214*'予算詳細　全体'!$N$5,IF(E214='予算詳細　全体'!$L$6,F214*'予算詳細　全体'!$N$6,F214)))</f>
        <v>0</v>
      </c>
    </row>
    <row r="215" spans="1:21" x14ac:dyDescent="0.2">
      <c r="K215" s="140" t="str">
        <f>'予算詳細　全体'!$L$4</f>
        <v>USD</v>
      </c>
      <c r="L215" s="316"/>
      <c r="M215" s="141"/>
      <c r="N215" s="319"/>
      <c r="O215" s="396">
        <f>SUMIF($E$210:$E$214,$K215,O$210:O$214)</f>
        <v>1000</v>
      </c>
      <c r="P215" s="396">
        <f t="shared" ref="P215:Q215" si="48">SUMIF($E$210:$E$214,$K215,P$210:P$214)</f>
        <v>1000</v>
      </c>
      <c r="Q215" s="397">
        <f t="shared" si="48"/>
        <v>0</v>
      </c>
    </row>
    <row r="216" spans="1:21" x14ac:dyDescent="0.2">
      <c r="K216" s="143" t="str">
        <f>'予算詳細　全体'!$L$5</f>
        <v>MMK</v>
      </c>
      <c r="L216" s="317"/>
      <c r="M216" s="144"/>
      <c r="N216" s="320"/>
      <c r="O216" s="398">
        <f>SUMIF($E$210:$E$214,$K216,O$210:O$214)</f>
        <v>100</v>
      </c>
      <c r="P216" s="398">
        <f t="shared" ref="P216:Q218" si="49">SUMIF($E$210:$E$214,$K216,P$210:P$214)</f>
        <v>100</v>
      </c>
      <c r="Q216" s="399">
        <f t="shared" si="49"/>
        <v>0</v>
      </c>
    </row>
    <row r="217" spans="1:21" x14ac:dyDescent="0.2">
      <c r="K217" s="143" t="str">
        <f>'予算詳細　全体'!$L$6</f>
        <v>THB</v>
      </c>
      <c r="L217" s="317"/>
      <c r="M217" s="144"/>
      <c r="N217" s="320"/>
      <c r="O217" s="398">
        <f>SUMIF($E$210:$E$214,$K217,O$210:O$214)</f>
        <v>10</v>
      </c>
      <c r="P217" s="398">
        <f t="shared" si="49"/>
        <v>10</v>
      </c>
      <c r="Q217" s="399">
        <f t="shared" si="49"/>
        <v>0</v>
      </c>
    </row>
    <row r="218" spans="1:21" ht="13.5" thickBot="1" x14ac:dyDescent="0.25">
      <c r="K218" s="415" t="str">
        <f>'予算詳細　全体'!$L$7</f>
        <v>日本円</v>
      </c>
      <c r="L218" s="416"/>
      <c r="M218" s="417"/>
      <c r="N218" s="418"/>
      <c r="O218" s="419">
        <f>SUMIF($E$210:$E$214,$K218,O$210:O$214)</f>
        <v>0</v>
      </c>
      <c r="P218" s="419">
        <f t="shared" si="49"/>
        <v>0</v>
      </c>
      <c r="Q218" s="420">
        <f t="shared" si="49"/>
        <v>0</v>
      </c>
    </row>
    <row r="219" spans="1:21" x14ac:dyDescent="0.2">
      <c r="K219" s="253"/>
      <c r="L219" s="325"/>
      <c r="M219" s="254"/>
      <c r="N219" s="325"/>
      <c r="O219" s="402"/>
      <c r="P219" s="402"/>
      <c r="Q219" s="402"/>
    </row>
    <row r="220" spans="1:21" x14ac:dyDescent="0.2">
      <c r="D220" t="s">
        <v>13</v>
      </c>
    </row>
    <row r="221" spans="1:21" s="10" customFormat="1" ht="13.5" thickBot="1" x14ac:dyDescent="0.25">
      <c r="A221" s="149" t="s">
        <v>286</v>
      </c>
      <c r="B221" s="572" t="s">
        <v>287</v>
      </c>
      <c r="C221" s="573"/>
      <c r="D221" s="574"/>
      <c r="E221" s="149" t="s">
        <v>288</v>
      </c>
      <c r="F221" s="391" t="s">
        <v>289</v>
      </c>
      <c r="G221" s="149" t="s">
        <v>290</v>
      </c>
      <c r="H221" s="149" t="s">
        <v>291</v>
      </c>
      <c r="I221" s="149" t="s">
        <v>290</v>
      </c>
      <c r="J221" s="149" t="s">
        <v>291</v>
      </c>
      <c r="K221" s="149" t="s">
        <v>290</v>
      </c>
      <c r="L221" s="149" t="s">
        <v>291</v>
      </c>
      <c r="M221" s="149" t="s">
        <v>290</v>
      </c>
      <c r="N221" s="149" t="s">
        <v>291</v>
      </c>
      <c r="O221" s="391" t="s">
        <v>296</v>
      </c>
      <c r="P221" s="391" t="s">
        <v>294</v>
      </c>
      <c r="Q221" s="391" t="s">
        <v>295</v>
      </c>
      <c r="R221" s="149" t="s">
        <v>292</v>
      </c>
      <c r="S221" s="149" t="s">
        <v>422</v>
      </c>
      <c r="T221" s="166" t="s">
        <v>421</v>
      </c>
      <c r="U221" s="166" t="s">
        <v>297</v>
      </c>
    </row>
    <row r="222" spans="1:21" ht="13.5" thickTop="1" x14ac:dyDescent="0.2">
      <c r="A222" s="169">
        <v>1</v>
      </c>
      <c r="B222" s="322"/>
      <c r="C222" s="323"/>
      <c r="D222" s="324"/>
      <c r="E222" s="169" t="s">
        <v>29</v>
      </c>
      <c r="F222" s="392">
        <v>1000</v>
      </c>
      <c r="G222" s="170">
        <v>1</v>
      </c>
      <c r="H222" s="315"/>
      <c r="I222" s="170"/>
      <c r="J222" s="315"/>
      <c r="K222" s="170"/>
      <c r="L222" s="284"/>
      <c r="M222" s="169"/>
      <c r="N222" s="284"/>
      <c r="O222" s="393">
        <f>ROUNDDOWN(PRODUCT(F222,G222,I222,K222,M222),2)</f>
        <v>1000</v>
      </c>
      <c r="P222" s="394">
        <f>O222-Q222</f>
        <v>1000</v>
      </c>
      <c r="Q222" s="395">
        <v>0</v>
      </c>
      <c r="R222" s="171"/>
      <c r="S222" s="169"/>
      <c r="T222" s="167" t="str">
        <f t="shared" ref="T222:T226" si="50">IF(U222&gt;49999,"3者見積必要","")</f>
        <v>3者見積必要</v>
      </c>
      <c r="U222" s="168">
        <f>IF(E222='予算詳細　全体'!$L$4,F222*'予算詳細　全体'!$N$4,IF(E222='予算詳細　全体'!$L$5,F222*'予算詳細　全体'!$N$5,IF(E222='予算詳細　全体'!$L$6,F222*'予算詳細　全体'!$N$6,F222)))</f>
        <v>110000</v>
      </c>
    </row>
    <row r="223" spans="1:21" x14ac:dyDescent="0.2">
      <c r="A223" s="169">
        <v>2</v>
      </c>
      <c r="B223" s="269"/>
      <c r="C223" s="270"/>
      <c r="D223" s="271"/>
      <c r="E223" s="169" t="s">
        <v>177</v>
      </c>
      <c r="F223" s="392">
        <v>100</v>
      </c>
      <c r="G223" s="170">
        <v>1</v>
      </c>
      <c r="H223" s="315"/>
      <c r="I223" s="170"/>
      <c r="J223" s="315"/>
      <c r="K223" s="170"/>
      <c r="L223" s="284"/>
      <c r="M223" s="169"/>
      <c r="N223" s="284"/>
      <c r="O223" s="393">
        <f t="shared" ref="O223:O226" si="51">ROUNDDOWN(PRODUCT(F223,G223,I223,K223,M223),2)</f>
        <v>100</v>
      </c>
      <c r="P223" s="394">
        <f>O223-Q223</f>
        <v>100</v>
      </c>
      <c r="Q223" s="395">
        <v>0</v>
      </c>
      <c r="R223" s="171"/>
      <c r="S223" s="169"/>
      <c r="T223" s="167" t="str">
        <f t="shared" si="50"/>
        <v/>
      </c>
      <c r="U223" s="168">
        <f>IF(E223='予算詳細　全体'!$L$4,F223*'予算詳細　全体'!$N$4,IF(E223='予算詳細　全体'!$L$5,F223*'予算詳細　全体'!$N$5,IF(E223='予算詳細　全体'!$L$6,F223*'予算詳細　全体'!$N$6,F223)))</f>
        <v>8</v>
      </c>
    </row>
    <row r="224" spans="1:21" x14ac:dyDescent="0.2">
      <c r="A224" s="169">
        <v>3</v>
      </c>
      <c r="B224" s="269"/>
      <c r="C224" s="270"/>
      <c r="D224" s="271"/>
      <c r="E224" s="169" t="s">
        <v>247</v>
      </c>
      <c r="F224" s="392">
        <v>10</v>
      </c>
      <c r="G224" s="170">
        <v>1</v>
      </c>
      <c r="H224" s="315"/>
      <c r="I224" s="170"/>
      <c r="J224" s="315"/>
      <c r="K224" s="170"/>
      <c r="L224" s="284"/>
      <c r="M224" s="169"/>
      <c r="N224" s="284"/>
      <c r="O224" s="393">
        <f t="shared" si="51"/>
        <v>10</v>
      </c>
      <c r="P224" s="394">
        <f>O224-Q224</f>
        <v>10</v>
      </c>
      <c r="Q224" s="395">
        <v>0</v>
      </c>
      <c r="R224" s="171"/>
      <c r="S224" s="169"/>
      <c r="T224" s="167" t="str">
        <f t="shared" si="50"/>
        <v/>
      </c>
      <c r="U224" s="168">
        <f>IF(E224='予算詳細　全体'!$L$4,F224*'予算詳細　全体'!$N$4,IF(E224='予算詳細　全体'!$L$5,F224*'予算詳細　全体'!$N$5,IF(E224='予算詳細　全体'!$L$6,F224*'予算詳細　全体'!$N$6,F224)))</f>
        <v>30</v>
      </c>
    </row>
    <row r="225" spans="1:21" x14ac:dyDescent="0.2">
      <c r="A225" s="169">
        <v>4</v>
      </c>
      <c r="B225" s="269"/>
      <c r="C225" s="270"/>
      <c r="D225" s="271"/>
      <c r="E225" s="169"/>
      <c r="F225" s="392"/>
      <c r="G225" s="170"/>
      <c r="H225" s="315"/>
      <c r="I225" s="170"/>
      <c r="J225" s="315"/>
      <c r="K225" s="170"/>
      <c r="L225" s="284"/>
      <c r="M225" s="169"/>
      <c r="N225" s="284"/>
      <c r="O225" s="393">
        <f t="shared" si="51"/>
        <v>0</v>
      </c>
      <c r="P225" s="394">
        <f>O225-Q225</f>
        <v>0</v>
      </c>
      <c r="Q225" s="395">
        <v>0</v>
      </c>
      <c r="R225" s="171"/>
      <c r="S225" s="169"/>
      <c r="T225" s="167" t="str">
        <f t="shared" si="50"/>
        <v/>
      </c>
      <c r="U225" s="168">
        <f>IF(E225='予算詳細　全体'!$L$4,F225*'予算詳細　全体'!$N$4,IF(E225='予算詳細　全体'!$L$5,F225*'予算詳細　全体'!$N$5,IF(E225='予算詳細　全体'!$L$6,F225*'予算詳細　全体'!$N$6,F225)))</f>
        <v>0</v>
      </c>
    </row>
    <row r="226" spans="1:21" ht="13.5" thickBot="1" x14ac:dyDescent="0.25">
      <c r="A226" s="169">
        <v>5</v>
      </c>
      <c r="B226" s="269"/>
      <c r="C226" s="270"/>
      <c r="D226" s="271"/>
      <c r="E226" s="169"/>
      <c r="F226" s="392"/>
      <c r="G226" s="170"/>
      <c r="H226" s="315"/>
      <c r="I226" s="170"/>
      <c r="J226" s="315"/>
      <c r="K226" s="170"/>
      <c r="L226" s="284"/>
      <c r="M226" s="169"/>
      <c r="N226" s="284"/>
      <c r="O226" s="393">
        <f t="shared" si="51"/>
        <v>0</v>
      </c>
      <c r="P226" s="394">
        <f>O226-Q226</f>
        <v>0</v>
      </c>
      <c r="Q226" s="395">
        <v>0</v>
      </c>
      <c r="R226" s="171"/>
      <c r="S226" s="169"/>
      <c r="T226" s="167" t="str">
        <f t="shared" si="50"/>
        <v/>
      </c>
      <c r="U226" s="168">
        <f>IF(E226='予算詳細　全体'!$L$4,F226*'予算詳細　全体'!$N$4,IF(E226='予算詳細　全体'!$L$5,F226*'予算詳細　全体'!$N$5,IF(E226='予算詳細　全体'!$L$6,F226*'予算詳細　全体'!$N$6,F226)))</f>
        <v>0</v>
      </c>
    </row>
    <row r="227" spans="1:21" x14ac:dyDescent="0.2">
      <c r="K227" s="140" t="str">
        <f>'予算詳細　全体'!$L$4</f>
        <v>USD</v>
      </c>
      <c r="L227" s="316"/>
      <c r="M227" s="141"/>
      <c r="N227" s="319"/>
      <c r="O227" s="396">
        <f>SUMIF($E$222:$E$226,$K227,O$222:O$226)</f>
        <v>1000</v>
      </c>
      <c r="P227" s="396">
        <f t="shared" ref="P227:Q227" si="52">SUMIF($E$222:$E$226,$K227,P$222:P$226)</f>
        <v>1000</v>
      </c>
      <c r="Q227" s="397">
        <f t="shared" si="52"/>
        <v>0</v>
      </c>
    </row>
    <row r="228" spans="1:21" x14ac:dyDescent="0.2">
      <c r="K228" s="143" t="str">
        <f>'予算詳細　全体'!$L$5</f>
        <v>MMK</v>
      </c>
      <c r="L228" s="317"/>
      <c r="M228" s="144"/>
      <c r="N228" s="320"/>
      <c r="O228" s="398">
        <f>SUMIF($E$222:$E$226,$K228,O$222:O$226)</f>
        <v>100</v>
      </c>
      <c r="P228" s="398">
        <f t="shared" ref="P228:Q230" si="53">SUMIF($E$222:$E$226,$K228,P$222:P$226)</f>
        <v>100</v>
      </c>
      <c r="Q228" s="399">
        <f t="shared" si="53"/>
        <v>0</v>
      </c>
    </row>
    <row r="229" spans="1:21" x14ac:dyDescent="0.2">
      <c r="K229" s="143" t="str">
        <f>'予算詳細　全体'!$L$6</f>
        <v>THB</v>
      </c>
      <c r="L229" s="317"/>
      <c r="M229" s="144"/>
      <c r="N229" s="320"/>
      <c r="O229" s="398">
        <f>SUMIF($E$222:$E$226,$K229,O$222:O$226)</f>
        <v>10</v>
      </c>
      <c r="P229" s="398">
        <f t="shared" si="53"/>
        <v>10</v>
      </c>
      <c r="Q229" s="399">
        <f t="shared" si="53"/>
        <v>0</v>
      </c>
    </row>
    <row r="230" spans="1:21" ht="13.5" thickBot="1" x14ac:dyDescent="0.25">
      <c r="K230" s="415" t="str">
        <f>'予算詳細　全体'!$L$7</f>
        <v>日本円</v>
      </c>
      <c r="L230" s="416"/>
      <c r="M230" s="417"/>
      <c r="N230" s="418"/>
      <c r="O230" s="419">
        <f>SUMIF($E$222:$E$226,$K230,O$222:O$226)</f>
        <v>0</v>
      </c>
      <c r="P230" s="419">
        <f t="shared" si="53"/>
        <v>0</v>
      </c>
      <c r="Q230" s="420">
        <f t="shared" si="53"/>
        <v>0</v>
      </c>
    </row>
    <row r="231" spans="1:21" x14ac:dyDescent="0.2">
      <c r="K231" s="253"/>
      <c r="L231" s="325"/>
      <c r="M231" s="254"/>
      <c r="N231" s="325"/>
      <c r="O231" s="402"/>
      <c r="P231" s="402"/>
      <c r="Q231" s="402"/>
    </row>
    <row r="232" spans="1:21" x14ac:dyDescent="0.2">
      <c r="D232" t="s">
        <v>14</v>
      </c>
    </row>
    <row r="233" spans="1:21" s="10" customFormat="1" ht="13.5" thickBot="1" x14ac:dyDescent="0.25">
      <c r="A233" s="149" t="s">
        <v>286</v>
      </c>
      <c r="B233" s="572" t="s">
        <v>287</v>
      </c>
      <c r="C233" s="573"/>
      <c r="D233" s="574"/>
      <c r="E233" s="149" t="s">
        <v>288</v>
      </c>
      <c r="F233" s="391" t="s">
        <v>289</v>
      </c>
      <c r="G233" s="149" t="s">
        <v>290</v>
      </c>
      <c r="H233" s="149" t="s">
        <v>291</v>
      </c>
      <c r="I233" s="149" t="s">
        <v>290</v>
      </c>
      <c r="J233" s="149" t="s">
        <v>291</v>
      </c>
      <c r="K233" s="149" t="s">
        <v>290</v>
      </c>
      <c r="L233" s="149" t="s">
        <v>291</v>
      </c>
      <c r="M233" s="149" t="s">
        <v>290</v>
      </c>
      <c r="N233" s="149" t="s">
        <v>291</v>
      </c>
      <c r="O233" s="391" t="s">
        <v>296</v>
      </c>
      <c r="P233" s="391" t="s">
        <v>294</v>
      </c>
      <c r="Q233" s="391" t="s">
        <v>295</v>
      </c>
      <c r="R233" s="149" t="s">
        <v>292</v>
      </c>
      <c r="S233" s="149" t="s">
        <v>422</v>
      </c>
      <c r="T233" s="166" t="s">
        <v>421</v>
      </c>
      <c r="U233" s="166" t="s">
        <v>297</v>
      </c>
    </row>
    <row r="234" spans="1:21" ht="13.5" thickTop="1" x14ac:dyDescent="0.2">
      <c r="A234" s="169">
        <v>1</v>
      </c>
      <c r="B234" s="322"/>
      <c r="C234" s="323"/>
      <c r="D234" s="324"/>
      <c r="E234" s="169" t="s">
        <v>29</v>
      </c>
      <c r="F234" s="392">
        <v>9000</v>
      </c>
      <c r="G234" s="170">
        <v>1</v>
      </c>
      <c r="H234" s="315"/>
      <c r="I234" s="170"/>
      <c r="J234" s="315"/>
      <c r="K234" s="170"/>
      <c r="L234" s="284"/>
      <c r="M234" s="169"/>
      <c r="N234" s="284"/>
      <c r="O234" s="393">
        <f>ROUNDDOWN(PRODUCT(F234,G234,I234,K234,M234),2)</f>
        <v>9000</v>
      </c>
      <c r="P234" s="394">
        <f>O234-Q234</f>
        <v>9000</v>
      </c>
      <c r="Q234" s="395">
        <v>0</v>
      </c>
      <c r="R234" s="171"/>
      <c r="S234" s="169"/>
      <c r="T234" s="167" t="str">
        <f t="shared" ref="T234:T242" si="54">IF(U234&gt;49999,"3者見積必要","")</f>
        <v>3者見積必要</v>
      </c>
      <c r="U234" s="168">
        <f>IF(E234='予算詳細　全体'!$L$4,F234*'予算詳細　全体'!$N$4,IF(E234='予算詳細　全体'!$L$5,F234*'予算詳細　全体'!$N$5,IF(E234='予算詳細　全体'!$L$6,F234*'予算詳細　全体'!$N$6,F234)))</f>
        <v>990000</v>
      </c>
    </row>
    <row r="235" spans="1:21" x14ac:dyDescent="0.2">
      <c r="A235" s="169">
        <v>2</v>
      </c>
      <c r="B235" s="269"/>
      <c r="C235" s="270"/>
      <c r="D235" s="271"/>
      <c r="E235" s="169" t="s">
        <v>177</v>
      </c>
      <c r="F235" s="392">
        <v>800</v>
      </c>
      <c r="G235" s="170">
        <v>1</v>
      </c>
      <c r="H235" s="315"/>
      <c r="I235" s="170"/>
      <c r="J235" s="315"/>
      <c r="K235" s="170"/>
      <c r="L235" s="284"/>
      <c r="M235" s="169"/>
      <c r="N235" s="284"/>
      <c r="O235" s="393">
        <f t="shared" ref="O235:O242" si="55">ROUNDDOWN(PRODUCT(F235,G235,I235,K235,M235),2)</f>
        <v>800</v>
      </c>
      <c r="P235" s="394">
        <f>O235-Q235</f>
        <v>800</v>
      </c>
      <c r="Q235" s="395">
        <v>0</v>
      </c>
      <c r="R235" s="171"/>
      <c r="S235" s="169"/>
      <c r="T235" s="167" t="str">
        <f t="shared" si="54"/>
        <v/>
      </c>
      <c r="U235" s="168">
        <f>IF(E235='予算詳細　全体'!$L$4,F235*'予算詳細　全体'!$N$4,IF(E235='予算詳細　全体'!$L$5,F235*'予算詳細　全体'!$N$5,IF(E235='予算詳細　全体'!$L$6,F235*'予算詳細　全体'!$N$6,F235)))</f>
        <v>64</v>
      </c>
    </row>
    <row r="236" spans="1:21" x14ac:dyDescent="0.2">
      <c r="A236" s="169">
        <v>3</v>
      </c>
      <c r="B236" s="269"/>
      <c r="C236" s="270"/>
      <c r="D236" s="271"/>
      <c r="E236" s="169" t="s">
        <v>247</v>
      </c>
      <c r="F236" s="392">
        <v>80</v>
      </c>
      <c r="G236" s="170">
        <v>1</v>
      </c>
      <c r="H236" s="315"/>
      <c r="I236" s="170"/>
      <c r="J236" s="315"/>
      <c r="K236" s="170"/>
      <c r="L236" s="284"/>
      <c r="M236" s="169"/>
      <c r="N236" s="284"/>
      <c r="O236" s="393">
        <f t="shared" si="55"/>
        <v>80</v>
      </c>
      <c r="P236" s="394">
        <f>O236-Q236</f>
        <v>80</v>
      </c>
      <c r="Q236" s="395">
        <v>0</v>
      </c>
      <c r="R236" s="171"/>
      <c r="S236" s="169"/>
      <c r="T236" s="167" t="str">
        <f t="shared" si="54"/>
        <v/>
      </c>
      <c r="U236" s="168">
        <f>IF(E236='予算詳細　全体'!$L$4,F236*'予算詳細　全体'!$N$4,IF(E236='予算詳細　全体'!$L$5,F236*'予算詳細　全体'!$N$5,IF(E236='予算詳細　全体'!$L$6,F236*'予算詳細　全体'!$N$6,F236)))</f>
        <v>240</v>
      </c>
    </row>
    <row r="237" spans="1:21" x14ac:dyDescent="0.2">
      <c r="A237" s="169">
        <v>4</v>
      </c>
      <c r="B237" s="269"/>
      <c r="C237" s="270"/>
      <c r="D237" s="271"/>
      <c r="E237" s="169"/>
      <c r="F237" s="392"/>
      <c r="G237" s="170"/>
      <c r="H237" s="315"/>
      <c r="I237" s="170"/>
      <c r="J237" s="315"/>
      <c r="K237" s="170"/>
      <c r="L237" s="284"/>
      <c r="M237" s="169"/>
      <c r="N237" s="284"/>
      <c r="O237" s="393">
        <f t="shared" si="55"/>
        <v>0</v>
      </c>
      <c r="P237" s="394">
        <f>O237-Q237</f>
        <v>0</v>
      </c>
      <c r="Q237" s="395">
        <v>0</v>
      </c>
      <c r="R237" s="171"/>
      <c r="S237" s="169"/>
      <c r="T237" s="167" t="str">
        <f t="shared" si="54"/>
        <v/>
      </c>
      <c r="U237" s="168">
        <f>IF(E237='予算詳細　全体'!$L$4,F237*'予算詳細　全体'!$N$4,IF(E237='予算詳細　全体'!$L$5,F237*'予算詳細　全体'!$N$5,IF(E237='予算詳細　全体'!$L$6,F237*'予算詳細　全体'!$N$6,F237)))</f>
        <v>0</v>
      </c>
    </row>
    <row r="238" spans="1:21" outlineLevel="1" x14ac:dyDescent="0.2">
      <c r="A238" s="169">
        <v>5</v>
      </c>
      <c r="B238" s="269"/>
      <c r="C238" s="270"/>
      <c r="D238" s="271"/>
      <c r="E238" s="169"/>
      <c r="F238" s="392"/>
      <c r="G238" s="170"/>
      <c r="H238" s="315"/>
      <c r="I238" s="170"/>
      <c r="J238" s="315"/>
      <c r="K238" s="170"/>
      <c r="L238" s="284"/>
      <c r="M238" s="169"/>
      <c r="N238" s="284"/>
      <c r="O238" s="393">
        <f t="shared" si="55"/>
        <v>0</v>
      </c>
      <c r="P238" s="394">
        <f t="shared" ref="P238:P242" si="56">O238-Q238</f>
        <v>0</v>
      </c>
      <c r="Q238" s="395">
        <v>0</v>
      </c>
      <c r="R238" s="171"/>
      <c r="S238" s="169"/>
      <c r="T238" s="167" t="str">
        <f t="shared" si="54"/>
        <v/>
      </c>
      <c r="U238" s="168">
        <f>IF(E238='予算詳細　全体'!$L$4,F238*'予算詳細　全体'!$N$4,IF(E238='予算詳細　全体'!$L$5,F238*'予算詳細　全体'!$N$5,IF(E238='予算詳細　全体'!$L$6,F238*'予算詳細　全体'!$N$6,F238)))</f>
        <v>0</v>
      </c>
    </row>
    <row r="239" spans="1:21" outlineLevel="1" x14ac:dyDescent="0.2">
      <c r="A239" s="169">
        <v>6</v>
      </c>
      <c r="B239" s="269"/>
      <c r="C239" s="270"/>
      <c r="D239" s="271"/>
      <c r="E239" s="169"/>
      <c r="F239" s="392"/>
      <c r="G239" s="170"/>
      <c r="H239" s="315"/>
      <c r="I239" s="170"/>
      <c r="J239" s="315"/>
      <c r="K239" s="170"/>
      <c r="L239" s="284"/>
      <c r="M239" s="169"/>
      <c r="N239" s="284"/>
      <c r="O239" s="393">
        <f t="shared" si="55"/>
        <v>0</v>
      </c>
      <c r="P239" s="394">
        <f t="shared" si="56"/>
        <v>0</v>
      </c>
      <c r="Q239" s="395">
        <v>0</v>
      </c>
      <c r="R239" s="171"/>
      <c r="S239" s="169"/>
      <c r="T239" s="167" t="str">
        <f t="shared" si="54"/>
        <v/>
      </c>
      <c r="U239" s="168">
        <f>IF(E239='予算詳細　全体'!$L$4,F239*'予算詳細　全体'!$N$4,IF(E239='予算詳細　全体'!$L$5,F239*'予算詳細　全体'!$N$5,IF(E239='予算詳細　全体'!$L$6,F239*'予算詳細　全体'!$N$6,F239)))</f>
        <v>0</v>
      </c>
    </row>
    <row r="240" spans="1:21" outlineLevel="1" x14ac:dyDescent="0.2">
      <c r="A240" s="169">
        <v>7</v>
      </c>
      <c r="B240" s="269"/>
      <c r="C240" s="270"/>
      <c r="D240" s="271"/>
      <c r="E240" s="169"/>
      <c r="F240" s="392"/>
      <c r="G240" s="170"/>
      <c r="H240" s="315"/>
      <c r="I240" s="170"/>
      <c r="J240" s="315"/>
      <c r="K240" s="170"/>
      <c r="L240" s="284"/>
      <c r="M240" s="169"/>
      <c r="N240" s="284"/>
      <c r="O240" s="393">
        <f t="shared" si="55"/>
        <v>0</v>
      </c>
      <c r="P240" s="394">
        <f t="shared" si="56"/>
        <v>0</v>
      </c>
      <c r="Q240" s="395">
        <v>0</v>
      </c>
      <c r="R240" s="171"/>
      <c r="S240" s="169"/>
      <c r="T240" s="167" t="str">
        <f t="shared" si="54"/>
        <v/>
      </c>
      <c r="U240" s="168">
        <f>IF(E240='予算詳細　全体'!$L$4,F240*'予算詳細　全体'!$N$4,IF(E240='予算詳細　全体'!$L$5,F240*'予算詳細　全体'!$N$5,IF(E240='予算詳細　全体'!$L$6,F240*'予算詳細　全体'!$N$6,F240)))</f>
        <v>0</v>
      </c>
    </row>
    <row r="241" spans="1:21" outlineLevel="1" x14ac:dyDescent="0.2">
      <c r="A241" s="169">
        <v>8</v>
      </c>
      <c r="B241" s="269"/>
      <c r="C241" s="270"/>
      <c r="D241" s="271"/>
      <c r="E241" s="169"/>
      <c r="F241" s="392"/>
      <c r="G241" s="170"/>
      <c r="H241" s="315"/>
      <c r="I241" s="170"/>
      <c r="J241" s="315"/>
      <c r="K241" s="170"/>
      <c r="L241" s="284"/>
      <c r="M241" s="169"/>
      <c r="N241" s="284"/>
      <c r="O241" s="393">
        <f t="shared" si="55"/>
        <v>0</v>
      </c>
      <c r="P241" s="394">
        <f t="shared" si="56"/>
        <v>0</v>
      </c>
      <c r="Q241" s="395">
        <v>0</v>
      </c>
      <c r="R241" s="171"/>
      <c r="S241" s="169"/>
      <c r="T241" s="167" t="str">
        <f t="shared" si="54"/>
        <v/>
      </c>
      <c r="U241" s="168">
        <f>IF(E241='予算詳細　全体'!$L$4,F241*'予算詳細　全体'!$N$4,IF(E241='予算詳細　全体'!$L$5,F241*'予算詳細　全体'!$N$5,IF(E241='予算詳細　全体'!$L$6,F241*'予算詳細　全体'!$N$6,F241)))</f>
        <v>0</v>
      </c>
    </row>
    <row r="242" spans="1:21" ht="13.5" outlineLevel="1" thickBot="1" x14ac:dyDescent="0.25">
      <c r="A242" s="169">
        <v>9</v>
      </c>
      <c r="B242" s="269"/>
      <c r="C242" s="270"/>
      <c r="D242" s="271"/>
      <c r="E242" s="169"/>
      <c r="F242" s="392"/>
      <c r="G242" s="170"/>
      <c r="H242" s="315"/>
      <c r="I242" s="170"/>
      <c r="J242" s="315"/>
      <c r="K242" s="170"/>
      <c r="L242" s="284"/>
      <c r="M242" s="169"/>
      <c r="N242" s="284"/>
      <c r="O242" s="393">
        <f t="shared" si="55"/>
        <v>0</v>
      </c>
      <c r="P242" s="394">
        <f t="shared" si="56"/>
        <v>0</v>
      </c>
      <c r="Q242" s="395">
        <v>0</v>
      </c>
      <c r="R242" s="171"/>
      <c r="S242" s="169"/>
      <c r="T242" s="167" t="str">
        <f t="shared" si="54"/>
        <v/>
      </c>
      <c r="U242" s="168">
        <f>IF(E242='予算詳細　全体'!$L$4,F242*'予算詳細　全体'!$N$4,IF(E242='予算詳細　全体'!$L$5,F242*'予算詳細　全体'!$N$5,IF(E242='予算詳細　全体'!$L$6,F242*'予算詳細　全体'!$N$6,F242)))</f>
        <v>0</v>
      </c>
    </row>
    <row r="243" spans="1:21" x14ac:dyDescent="0.2">
      <c r="K243" s="140" t="str">
        <f>'予算詳細　全体'!$L$4</f>
        <v>USD</v>
      </c>
      <c r="L243" s="316"/>
      <c r="M243" s="141"/>
      <c r="N243" s="319"/>
      <c r="O243" s="396">
        <f>SUMIF($E$234:$E$242,$K243,O$234:O$242)</f>
        <v>9000</v>
      </c>
      <c r="P243" s="396">
        <f>SUMIF($E$234:$E$242,$K243,P$234:P$242)</f>
        <v>9000</v>
      </c>
      <c r="Q243" s="397">
        <f t="shared" ref="Q243" si="57">SUMIF($E$234:$E$242,$K243,Q$234:Q$242)</f>
        <v>0</v>
      </c>
    </row>
    <row r="244" spans="1:21" x14ac:dyDescent="0.2">
      <c r="K244" s="143" t="str">
        <f>'予算詳細　全体'!$L$5</f>
        <v>MMK</v>
      </c>
      <c r="L244" s="317"/>
      <c r="M244" s="144"/>
      <c r="N244" s="320"/>
      <c r="O244" s="398">
        <f>SUMIF($E$234:$E$242,$K244,O$234:O$242)</f>
        <v>800</v>
      </c>
      <c r="P244" s="398">
        <f t="shared" ref="P244:Q246" si="58">SUMIF($E$234:$E$242,$K244,P$234:P$242)</f>
        <v>800</v>
      </c>
      <c r="Q244" s="399">
        <f t="shared" si="58"/>
        <v>0</v>
      </c>
    </row>
    <row r="245" spans="1:21" x14ac:dyDescent="0.2">
      <c r="K245" s="143" t="str">
        <f>'予算詳細　全体'!$L$6</f>
        <v>THB</v>
      </c>
      <c r="L245" s="317"/>
      <c r="M245" s="144"/>
      <c r="N245" s="320"/>
      <c r="O245" s="398">
        <f>SUMIF($E$234:$E$242,$K245,O$234:O$242)</f>
        <v>80</v>
      </c>
      <c r="P245" s="398">
        <f t="shared" si="58"/>
        <v>80</v>
      </c>
      <c r="Q245" s="399">
        <f t="shared" si="58"/>
        <v>0</v>
      </c>
    </row>
    <row r="246" spans="1:21" ht="13.5" thickBot="1" x14ac:dyDescent="0.25">
      <c r="K246" s="415" t="str">
        <f>'予算詳細　全体'!$L$7</f>
        <v>日本円</v>
      </c>
      <c r="L246" s="416"/>
      <c r="M246" s="417"/>
      <c r="N246" s="418"/>
      <c r="O246" s="419">
        <f>SUMIF($E$234:$E$242,$K246,O$234:O$242)</f>
        <v>0</v>
      </c>
      <c r="P246" s="419">
        <f t="shared" si="58"/>
        <v>0</v>
      </c>
      <c r="Q246" s="420">
        <f t="shared" si="58"/>
        <v>0</v>
      </c>
    </row>
    <row r="247" spans="1:21" x14ac:dyDescent="0.2">
      <c r="A247" s="221"/>
    </row>
    <row r="248" spans="1:21" x14ac:dyDescent="0.2">
      <c r="C248" t="s">
        <v>15</v>
      </c>
    </row>
    <row r="249" spans="1:21" x14ac:dyDescent="0.2">
      <c r="D249" t="s">
        <v>16</v>
      </c>
    </row>
    <row r="250" spans="1:21" s="10" customFormat="1" ht="13.5" thickBot="1" x14ac:dyDescent="0.25">
      <c r="A250" s="149" t="s">
        <v>286</v>
      </c>
      <c r="B250" s="572" t="s">
        <v>287</v>
      </c>
      <c r="C250" s="573"/>
      <c r="D250" s="574"/>
      <c r="E250" s="149" t="s">
        <v>288</v>
      </c>
      <c r="F250" s="391" t="s">
        <v>289</v>
      </c>
      <c r="G250" s="149" t="s">
        <v>290</v>
      </c>
      <c r="H250" s="149" t="s">
        <v>291</v>
      </c>
      <c r="I250" s="149" t="s">
        <v>290</v>
      </c>
      <c r="J250" s="149" t="s">
        <v>291</v>
      </c>
      <c r="K250" s="149" t="s">
        <v>290</v>
      </c>
      <c r="L250" s="149" t="s">
        <v>291</v>
      </c>
      <c r="M250" s="149" t="s">
        <v>290</v>
      </c>
      <c r="N250" s="149" t="s">
        <v>291</v>
      </c>
      <c r="O250" s="391" t="s">
        <v>296</v>
      </c>
      <c r="P250" s="391" t="s">
        <v>294</v>
      </c>
      <c r="Q250" s="391" t="s">
        <v>295</v>
      </c>
      <c r="R250" s="149" t="s">
        <v>292</v>
      </c>
      <c r="S250" s="149" t="s">
        <v>422</v>
      </c>
      <c r="T250" s="166" t="s">
        <v>421</v>
      </c>
      <c r="U250" s="166" t="s">
        <v>297</v>
      </c>
    </row>
    <row r="251" spans="1:21" ht="13.5" thickTop="1" x14ac:dyDescent="0.2">
      <c r="A251" s="169">
        <v>1</v>
      </c>
      <c r="B251" s="322"/>
      <c r="C251" s="323"/>
      <c r="D251" s="324"/>
      <c r="E251" s="169"/>
      <c r="F251" s="392"/>
      <c r="G251" s="170"/>
      <c r="H251" s="315"/>
      <c r="I251" s="170"/>
      <c r="J251" s="315"/>
      <c r="K251" s="170"/>
      <c r="L251" s="284"/>
      <c r="M251" s="169"/>
      <c r="N251" s="284"/>
      <c r="O251" s="393">
        <f>ROUNDDOWN(PRODUCT(F251,G251,I251,K251,M251),2)</f>
        <v>0</v>
      </c>
      <c r="P251" s="394">
        <f t="shared" ref="P251:P270" si="59">O251-Q251</f>
        <v>0</v>
      </c>
      <c r="Q251" s="395">
        <v>0</v>
      </c>
      <c r="R251" s="171"/>
      <c r="S251" s="169"/>
      <c r="T251" s="167" t="str">
        <f t="shared" ref="T251:T270" si="60">IF(U251&gt;49999,"3者見積必要","")</f>
        <v/>
      </c>
      <c r="U251" s="168">
        <f>IF(E251='予算詳細　全体'!$L$4,F251*'予算詳細　全体'!$N$4,IF(E251='予算詳細　全体'!$L$5,F251*'予算詳細　全体'!$N$5,IF(E251='予算詳細　全体'!$L$6,F251*'予算詳細　全体'!$N$6,F251)))</f>
        <v>0</v>
      </c>
    </row>
    <row r="252" spans="1:21" x14ac:dyDescent="0.2">
      <c r="A252" s="169">
        <v>2</v>
      </c>
      <c r="B252" s="269"/>
      <c r="C252" s="270"/>
      <c r="D252" s="271"/>
      <c r="E252" s="169"/>
      <c r="F252" s="392"/>
      <c r="G252" s="170"/>
      <c r="H252" s="315"/>
      <c r="I252" s="170"/>
      <c r="J252" s="315"/>
      <c r="K252" s="170"/>
      <c r="L252" s="284"/>
      <c r="M252" s="169"/>
      <c r="N252" s="284"/>
      <c r="O252" s="393">
        <f t="shared" ref="O252:O269" si="61">ROUNDDOWN(PRODUCT(F252,G252,I252,K252,M252),2)</f>
        <v>0</v>
      </c>
      <c r="P252" s="394">
        <f t="shared" si="59"/>
        <v>0</v>
      </c>
      <c r="Q252" s="395">
        <v>0</v>
      </c>
      <c r="R252" s="171"/>
      <c r="S252" s="169"/>
      <c r="T252" s="167" t="str">
        <f t="shared" si="60"/>
        <v/>
      </c>
      <c r="U252" s="168">
        <f>IF(E252='予算詳細　全体'!$L$4,F252*'予算詳細　全体'!$N$4,IF(E252='予算詳細　全体'!$L$5,F252*'予算詳細　全体'!$N$5,IF(E252='予算詳細　全体'!$L$6,F252*'予算詳細　全体'!$N$6,F252)))</f>
        <v>0</v>
      </c>
    </row>
    <row r="253" spans="1:21" x14ac:dyDescent="0.2">
      <c r="A253" s="169">
        <v>3</v>
      </c>
      <c r="B253" s="269"/>
      <c r="C253" s="270"/>
      <c r="D253" s="271"/>
      <c r="E253" s="169"/>
      <c r="F253" s="392"/>
      <c r="G253" s="170"/>
      <c r="H253" s="315"/>
      <c r="I253" s="170"/>
      <c r="J253" s="315"/>
      <c r="K253" s="170"/>
      <c r="L253" s="284"/>
      <c r="M253" s="169"/>
      <c r="N253" s="284"/>
      <c r="O253" s="393">
        <f t="shared" si="61"/>
        <v>0</v>
      </c>
      <c r="P253" s="394">
        <f t="shared" si="59"/>
        <v>0</v>
      </c>
      <c r="Q253" s="395">
        <v>0</v>
      </c>
      <c r="R253" s="171"/>
      <c r="S253" s="169"/>
      <c r="T253" s="167" t="str">
        <f t="shared" si="60"/>
        <v/>
      </c>
      <c r="U253" s="168">
        <f>IF(E253='予算詳細　全体'!$L$4,F253*'予算詳細　全体'!$N$4,IF(E253='予算詳細　全体'!$L$5,F253*'予算詳細　全体'!$N$5,IF(E253='予算詳細　全体'!$L$6,F253*'予算詳細　全体'!$N$6,F253)))</f>
        <v>0</v>
      </c>
    </row>
    <row r="254" spans="1:21" x14ac:dyDescent="0.2">
      <c r="A254" s="169">
        <v>4</v>
      </c>
      <c r="B254" s="269"/>
      <c r="C254" s="270"/>
      <c r="D254" s="271"/>
      <c r="E254" s="169"/>
      <c r="F254" s="392"/>
      <c r="G254" s="170"/>
      <c r="H254" s="315"/>
      <c r="I254" s="170"/>
      <c r="J254" s="315"/>
      <c r="K254" s="170"/>
      <c r="L254" s="284"/>
      <c r="M254" s="169"/>
      <c r="N254" s="284"/>
      <c r="O254" s="393">
        <f t="shared" si="61"/>
        <v>0</v>
      </c>
      <c r="P254" s="394">
        <f t="shared" si="59"/>
        <v>0</v>
      </c>
      <c r="Q254" s="395">
        <v>0</v>
      </c>
      <c r="R254" s="171"/>
      <c r="S254" s="169"/>
      <c r="T254" s="167" t="str">
        <f t="shared" si="60"/>
        <v/>
      </c>
      <c r="U254" s="168">
        <f>IF(E254='予算詳細　全体'!$L$4,F254*'予算詳細　全体'!$N$4,IF(E254='予算詳細　全体'!$L$5,F254*'予算詳細　全体'!$N$5,IF(E254='予算詳細　全体'!$L$6,F254*'予算詳細　全体'!$N$6,F254)))</f>
        <v>0</v>
      </c>
    </row>
    <row r="255" spans="1:21" x14ac:dyDescent="0.2">
      <c r="A255" s="169">
        <v>5</v>
      </c>
      <c r="B255" s="269"/>
      <c r="C255" s="270"/>
      <c r="D255" s="271"/>
      <c r="E255" s="169"/>
      <c r="F255" s="392"/>
      <c r="G255" s="170"/>
      <c r="H255" s="315"/>
      <c r="I255" s="170"/>
      <c r="J255" s="315"/>
      <c r="K255" s="170"/>
      <c r="L255" s="284"/>
      <c r="M255" s="169"/>
      <c r="N255" s="284"/>
      <c r="O255" s="393">
        <f t="shared" si="61"/>
        <v>0</v>
      </c>
      <c r="P255" s="394">
        <f t="shared" si="59"/>
        <v>0</v>
      </c>
      <c r="Q255" s="395">
        <v>0</v>
      </c>
      <c r="R255" s="171"/>
      <c r="S255" s="169"/>
      <c r="T255" s="167" t="str">
        <f t="shared" si="60"/>
        <v/>
      </c>
      <c r="U255" s="168">
        <f>IF(E255='予算詳細　全体'!$L$4,F255*'予算詳細　全体'!$N$4,IF(E255='予算詳細　全体'!$L$5,F255*'予算詳細　全体'!$N$5,IF(E255='予算詳細　全体'!$L$6,F255*'予算詳細　全体'!$N$6,F255)))</f>
        <v>0</v>
      </c>
    </row>
    <row r="256" spans="1:21" x14ac:dyDescent="0.2">
      <c r="A256" s="169">
        <v>6</v>
      </c>
      <c r="B256" s="269"/>
      <c r="C256" s="270"/>
      <c r="D256" s="271"/>
      <c r="E256" s="169"/>
      <c r="F256" s="392"/>
      <c r="G256" s="170"/>
      <c r="H256" s="315"/>
      <c r="I256" s="170"/>
      <c r="J256" s="315"/>
      <c r="K256" s="170"/>
      <c r="L256" s="284"/>
      <c r="M256" s="169"/>
      <c r="N256" s="284"/>
      <c r="O256" s="393">
        <f t="shared" si="61"/>
        <v>0</v>
      </c>
      <c r="P256" s="394">
        <f t="shared" si="59"/>
        <v>0</v>
      </c>
      <c r="Q256" s="395">
        <v>0</v>
      </c>
      <c r="R256" s="171"/>
      <c r="S256" s="169"/>
      <c r="T256" s="167" t="str">
        <f t="shared" si="60"/>
        <v/>
      </c>
      <c r="U256" s="168">
        <f>IF(E256='予算詳細　全体'!$L$4,F256*'予算詳細　全体'!$N$4,IF(E256='予算詳細　全体'!$L$5,F256*'予算詳細　全体'!$N$5,IF(E256='予算詳細　全体'!$L$6,F256*'予算詳細　全体'!$N$6,F256)))</f>
        <v>0</v>
      </c>
    </row>
    <row r="257" spans="1:21" x14ac:dyDescent="0.2">
      <c r="A257" s="169">
        <v>7</v>
      </c>
      <c r="B257" s="269"/>
      <c r="C257" s="270"/>
      <c r="D257" s="271"/>
      <c r="E257" s="169"/>
      <c r="F257" s="392"/>
      <c r="G257" s="170"/>
      <c r="H257" s="315"/>
      <c r="I257" s="170"/>
      <c r="J257" s="315"/>
      <c r="K257" s="170"/>
      <c r="L257" s="284"/>
      <c r="M257" s="169"/>
      <c r="N257" s="284"/>
      <c r="O257" s="393">
        <f t="shared" si="61"/>
        <v>0</v>
      </c>
      <c r="P257" s="394">
        <f t="shared" si="59"/>
        <v>0</v>
      </c>
      <c r="Q257" s="395">
        <v>0</v>
      </c>
      <c r="R257" s="171"/>
      <c r="S257" s="169"/>
      <c r="T257" s="167" t="str">
        <f t="shared" si="60"/>
        <v/>
      </c>
      <c r="U257" s="168">
        <f>IF(E257='予算詳細　全体'!$L$4,F257*'予算詳細　全体'!$N$4,IF(E257='予算詳細　全体'!$L$5,F257*'予算詳細　全体'!$N$5,IF(E257='予算詳細　全体'!$L$6,F257*'予算詳細　全体'!$N$6,F257)))</f>
        <v>0</v>
      </c>
    </row>
    <row r="258" spans="1:21" x14ac:dyDescent="0.2">
      <c r="A258" s="169">
        <v>8</v>
      </c>
      <c r="B258" s="269"/>
      <c r="C258" s="270"/>
      <c r="D258" s="271"/>
      <c r="E258" s="169"/>
      <c r="F258" s="392"/>
      <c r="G258" s="170"/>
      <c r="H258" s="315"/>
      <c r="I258" s="170"/>
      <c r="J258" s="315"/>
      <c r="K258" s="170"/>
      <c r="L258" s="284"/>
      <c r="M258" s="169"/>
      <c r="N258" s="284"/>
      <c r="O258" s="393">
        <f t="shared" si="61"/>
        <v>0</v>
      </c>
      <c r="P258" s="394">
        <f t="shared" si="59"/>
        <v>0</v>
      </c>
      <c r="Q258" s="395">
        <v>0</v>
      </c>
      <c r="R258" s="171"/>
      <c r="S258" s="169"/>
      <c r="T258" s="167" t="str">
        <f t="shared" si="60"/>
        <v/>
      </c>
      <c r="U258" s="168">
        <f>IF(E258='予算詳細　全体'!$L$4,F258*'予算詳細　全体'!$N$4,IF(E258='予算詳細　全体'!$L$5,F258*'予算詳細　全体'!$N$5,IF(E258='予算詳細　全体'!$L$6,F258*'予算詳細　全体'!$N$6,F258)))</f>
        <v>0</v>
      </c>
    </row>
    <row r="259" spans="1:21" x14ac:dyDescent="0.2">
      <c r="A259" s="169">
        <v>9</v>
      </c>
      <c r="B259" s="269"/>
      <c r="C259" s="270"/>
      <c r="D259" s="271"/>
      <c r="E259" s="169"/>
      <c r="F259" s="392"/>
      <c r="G259" s="170"/>
      <c r="H259" s="315"/>
      <c r="I259" s="170"/>
      <c r="J259" s="315"/>
      <c r="K259" s="170"/>
      <c r="L259" s="284"/>
      <c r="M259" s="169"/>
      <c r="N259" s="284"/>
      <c r="O259" s="393">
        <f t="shared" si="61"/>
        <v>0</v>
      </c>
      <c r="P259" s="394">
        <f t="shared" si="59"/>
        <v>0</v>
      </c>
      <c r="Q259" s="395">
        <v>0</v>
      </c>
      <c r="R259" s="171"/>
      <c r="S259" s="169"/>
      <c r="T259" s="167" t="str">
        <f t="shared" si="60"/>
        <v/>
      </c>
      <c r="U259" s="168">
        <f>IF(E259='予算詳細　全体'!$L$4,F259*'予算詳細　全体'!$N$4,IF(E259='予算詳細　全体'!$L$5,F259*'予算詳細　全体'!$N$5,IF(E259='予算詳細　全体'!$L$6,F259*'予算詳細　全体'!$N$6,F259)))</f>
        <v>0</v>
      </c>
    </row>
    <row r="260" spans="1:21" x14ac:dyDescent="0.2">
      <c r="A260" s="169">
        <v>10</v>
      </c>
      <c r="B260" s="269"/>
      <c r="C260" s="270"/>
      <c r="D260" s="271"/>
      <c r="E260" s="169"/>
      <c r="F260" s="392"/>
      <c r="G260" s="170"/>
      <c r="H260" s="315"/>
      <c r="I260" s="170"/>
      <c r="J260" s="315"/>
      <c r="K260" s="170"/>
      <c r="L260" s="284"/>
      <c r="M260" s="169"/>
      <c r="N260" s="284"/>
      <c r="O260" s="393">
        <f t="shared" si="61"/>
        <v>0</v>
      </c>
      <c r="P260" s="394">
        <f t="shared" si="59"/>
        <v>0</v>
      </c>
      <c r="Q260" s="395">
        <v>0</v>
      </c>
      <c r="R260" s="171"/>
      <c r="S260" s="169"/>
      <c r="T260" s="167" t="str">
        <f t="shared" si="60"/>
        <v/>
      </c>
      <c r="U260" s="168">
        <f>IF(E260='予算詳細　全体'!$L$4,F260*'予算詳細　全体'!$N$4,IF(E260='予算詳細　全体'!$L$5,F260*'予算詳細　全体'!$N$5,IF(E260='予算詳細　全体'!$L$6,F260*'予算詳細　全体'!$N$6,F260)))</f>
        <v>0</v>
      </c>
    </row>
    <row r="261" spans="1:21" x14ac:dyDescent="0.2">
      <c r="A261" s="169">
        <v>11</v>
      </c>
      <c r="B261" s="269"/>
      <c r="C261" s="270"/>
      <c r="D261" s="271"/>
      <c r="E261" s="169"/>
      <c r="F261" s="392"/>
      <c r="G261" s="170"/>
      <c r="H261" s="315"/>
      <c r="I261" s="170"/>
      <c r="J261" s="315"/>
      <c r="K261" s="170"/>
      <c r="L261" s="284"/>
      <c r="M261" s="169"/>
      <c r="N261" s="284"/>
      <c r="O261" s="393">
        <f t="shared" si="61"/>
        <v>0</v>
      </c>
      <c r="P261" s="394">
        <f t="shared" si="59"/>
        <v>0</v>
      </c>
      <c r="Q261" s="395">
        <v>0</v>
      </c>
      <c r="R261" s="171"/>
      <c r="S261" s="169"/>
      <c r="T261" s="167" t="str">
        <f t="shared" si="60"/>
        <v/>
      </c>
      <c r="U261" s="168">
        <f>IF(E261='予算詳細　全体'!$L$4,F261*'予算詳細　全体'!$N$4,IF(E261='予算詳細　全体'!$L$5,F261*'予算詳細　全体'!$N$5,IF(E261='予算詳細　全体'!$L$6,F261*'予算詳細　全体'!$N$6,F261)))</f>
        <v>0</v>
      </c>
    </row>
    <row r="262" spans="1:21" x14ac:dyDescent="0.2">
      <c r="A262" s="169">
        <v>12</v>
      </c>
      <c r="B262" s="269"/>
      <c r="C262" s="270"/>
      <c r="D262" s="271"/>
      <c r="E262" s="169"/>
      <c r="F262" s="392"/>
      <c r="G262" s="170"/>
      <c r="H262" s="315"/>
      <c r="I262" s="170"/>
      <c r="J262" s="315"/>
      <c r="K262" s="170"/>
      <c r="L262" s="284"/>
      <c r="M262" s="169"/>
      <c r="N262" s="284"/>
      <c r="O262" s="393">
        <f t="shared" si="61"/>
        <v>0</v>
      </c>
      <c r="P262" s="394">
        <f t="shared" si="59"/>
        <v>0</v>
      </c>
      <c r="Q262" s="395">
        <v>0</v>
      </c>
      <c r="R262" s="171"/>
      <c r="S262" s="169"/>
      <c r="T262" s="167" t="str">
        <f t="shared" si="60"/>
        <v/>
      </c>
      <c r="U262" s="168">
        <f>IF(E262='予算詳細　全体'!$L$4,F262*'予算詳細　全体'!$N$4,IF(E262='予算詳細　全体'!$L$5,F262*'予算詳細　全体'!$N$5,IF(E262='予算詳細　全体'!$L$6,F262*'予算詳細　全体'!$N$6,F262)))</f>
        <v>0</v>
      </c>
    </row>
    <row r="263" spans="1:21" x14ac:dyDescent="0.2">
      <c r="A263" s="169">
        <v>13</v>
      </c>
      <c r="B263" s="269"/>
      <c r="C263" s="270"/>
      <c r="D263" s="271"/>
      <c r="E263" s="169"/>
      <c r="F263" s="392"/>
      <c r="G263" s="170"/>
      <c r="H263" s="315"/>
      <c r="I263" s="170"/>
      <c r="J263" s="315"/>
      <c r="K263" s="170"/>
      <c r="L263" s="284"/>
      <c r="M263" s="169"/>
      <c r="N263" s="284"/>
      <c r="O263" s="393">
        <f t="shared" si="61"/>
        <v>0</v>
      </c>
      <c r="P263" s="394">
        <f t="shared" si="59"/>
        <v>0</v>
      </c>
      <c r="Q263" s="395">
        <v>0</v>
      </c>
      <c r="R263" s="171"/>
      <c r="S263" s="169"/>
      <c r="T263" s="167" t="str">
        <f t="shared" si="60"/>
        <v/>
      </c>
      <c r="U263" s="168">
        <f>IF(E263='予算詳細　全体'!$L$4,F263*'予算詳細　全体'!$N$4,IF(E263='予算詳細　全体'!$L$5,F263*'予算詳細　全体'!$N$5,IF(E263='予算詳細　全体'!$L$6,F263*'予算詳細　全体'!$N$6,F263)))</f>
        <v>0</v>
      </c>
    </row>
    <row r="264" spans="1:21" x14ac:dyDescent="0.2">
      <c r="A264" s="169">
        <v>14</v>
      </c>
      <c r="B264" s="269"/>
      <c r="C264" s="270"/>
      <c r="D264" s="271"/>
      <c r="E264" s="169"/>
      <c r="F264" s="392"/>
      <c r="G264" s="170"/>
      <c r="H264" s="315"/>
      <c r="I264" s="170"/>
      <c r="J264" s="315"/>
      <c r="K264" s="170"/>
      <c r="L264" s="284"/>
      <c r="M264" s="169"/>
      <c r="N264" s="284"/>
      <c r="O264" s="393">
        <f t="shared" si="61"/>
        <v>0</v>
      </c>
      <c r="P264" s="394">
        <f t="shared" si="59"/>
        <v>0</v>
      </c>
      <c r="Q264" s="395">
        <v>0</v>
      </c>
      <c r="R264" s="171"/>
      <c r="S264" s="169"/>
      <c r="T264" s="167" t="str">
        <f t="shared" si="60"/>
        <v/>
      </c>
      <c r="U264" s="168">
        <f>IF(E264='予算詳細　全体'!$L$4,F264*'予算詳細　全体'!$N$4,IF(E264='予算詳細　全体'!$L$5,F264*'予算詳細　全体'!$N$5,IF(E264='予算詳細　全体'!$L$6,F264*'予算詳細　全体'!$N$6,F264)))</f>
        <v>0</v>
      </c>
    </row>
    <row r="265" spans="1:21" x14ac:dyDescent="0.2">
      <c r="A265" s="169">
        <v>15</v>
      </c>
      <c r="B265" s="269"/>
      <c r="C265" s="270"/>
      <c r="D265" s="271"/>
      <c r="E265" s="169"/>
      <c r="F265" s="392"/>
      <c r="G265" s="170"/>
      <c r="H265" s="315"/>
      <c r="I265" s="170"/>
      <c r="J265" s="315"/>
      <c r="K265" s="170"/>
      <c r="L265" s="284"/>
      <c r="M265" s="169"/>
      <c r="N265" s="284"/>
      <c r="O265" s="393">
        <f t="shared" si="61"/>
        <v>0</v>
      </c>
      <c r="P265" s="394">
        <f t="shared" si="59"/>
        <v>0</v>
      </c>
      <c r="Q265" s="395">
        <v>0</v>
      </c>
      <c r="R265" s="171"/>
      <c r="S265" s="169"/>
      <c r="T265" s="167" t="str">
        <f t="shared" si="60"/>
        <v/>
      </c>
      <c r="U265" s="168">
        <f>IF(E265='予算詳細　全体'!$L$4,F265*'予算詳細　全体'!$N$4,IF(E265='予算詳細　全体'!$L$5,F265*'予算詳細　全体'!$N$5,IF(E265='予算詳細　全体'!$L$6,F265*'予算詳細　全体'!$N$6,F265)))</f>
        <v>0</v>
      </c>
    </row>
    <row r="266" spans="1:21" x14ac:dyDescent="0.2">
      <c r="A266" s="169">
        <v>16</v>
      </c>
      <c r="B266" s="269"/>
      <c r="C266" s="270"/>
      <c r="D266" s="271"/>
      <c r="E266" s="169"/>
      <c r="F266" s="392"/>
      <c r="G266" s="170"/>
      <c r="H266" s="315"/>
      <c r="I266" s="170"/>
      <c r="J266" s="315"/>
      <c r="K266" s="170"/>
      <c r="L266" s="284"/>
      <c r="M266" s="169"/>
      <c r="N266" s="284"/>
      <c r="O266" s="393">
        <f t="shared" si="61"/>
        <v>0</v>
      </c>
      <c r="P266" s="394">
        <f t="shared" si="59"/>
        <v>0</v>
      </c>
      <c r="Q266" s="395">
        <v>0</v>
      </c>
      <c r="R266" s="171"/>
      <c r="S266" s="169"/>
      <c r="T266" s="167" t="str">
        <f t="shared" si="60"/>
        <v/>
      </c>
      <c r="U266" s="168">
        <f>IF(E266='予算詳細　全体'!$L$4,F266*'予算詳細　全体'!$N$4,IF(E266='予算詳細　全体'!$L$5,F266*'予算詳細　全体'!$N$5,IF(E266='予算詳細　全体'!$L$6,F266*'予算詳細　全体'!$N$6,F266)))</f>
        <v>0</v>
      </c>
    </row>
    <row r="267" spans="1:21" x14ac:dyDescent="0.2">
      <c r="A267" s="169">
        <v>17</v>
      </c>
      <c r="B267" s="269"/>
      <c r="C267" s="270"/>
      <c r="D267" s="271"/>
      <c r="E267" s="169"/>
      <c r="F267" s="392"/>
      <c r="G267" s="170"/>
      <c r="H267" s="315"/>
      <c r="I267" s="170"/>
      <c r="J267" s="315"/>
      <c r="K267" s="170"/>
      <c r="L267" s="284"/>
      <c r="M267" s="169"/>
      <c r="N267" s="284"/>
      <c r="O267" s="393">
        <f t="shared" si="61"/>
        <v>0</v>
      </c>
      <c r="P267" s="394">
        <f t="shared" si="59"/>
        <v>0</v>
      </c>
      <c r="Q267" s="395">
        <v>0</v>
      </c>
      <c r="R267" s="171"/>
      <c r="S267" s="169"/>
      <c r="T267" s="167" t="str">
        <f t="shared" si="60"/>
        <v/>
      </c>
      <c r="U267" s="168">
        <f>IF(E267='予算詳細　全体'!$L$4,F267*'予算詳細　全体'!$N$4,IF(E267='予算詳細　全体'!$L$5,F267*'予算詳細　全体'!$N$5,IF(E267='予算詳細　全体'!$L$6,F267*'予算詳細　全体'!$N$6,F267)))</f>
        <v>0</v>
      </c>
    </row>
    <row r="268" spans="1:21" x14ac:dyDescent="0.2">
      <c r="A268" s="169">
        <v>18</v>
      </c>
      <c r="B268" s="269"/>
      <c r="C268" s="270"/>
      <c r="D268" s="271"/>
      <c r="E268" s="169"/>
      <c r="F268" s="392"/>
      <c r="G268" s="170"/>
      <c r="H268" s="315"/>
      <c r="I268" s="170"/>
      <c r="J268" s="315"/>
      <c r="K268" s="170"/>
      <c r="L268" s="284"/>
      <c r="M268" s="169"/>
      <c r="N268" s="284"/>
      <c r="O268" s="393">
        <f t="shared" si="61"/>
        <v>0</v>
      </c>
      <c r="P268" s="394">
        <f t="shared" si="59"/>
        <v>0</v>
      </c>
      <c r="Q268" s="395">
        <v>0</v>
      </c>
      <c r="R268" s="171"/>
      <c r="S268" s="169"/>
      <c r="T268" s="167" t="str">
        <f t="shared" si="60"/>
        <v/>
      </c>
      <c r="U268" s="168">
        <f>IF(E268='予算詳細　全体'!$L$4,F268*'予算詳細　全体'!$N$4,IF(E268='予算詳細　全体'!$L$5,F268*'予算詳細　全体'!$N$5,IF(E268='予算詳細　全体'!$L$6,F268*'予算詳細　全体'!$N$6,F268)))</f>
        <v>0</v>
      </c>
    </row>
    <row r="269" spans="1:21" x14ac:dyDescent="0.2">
      <c r="A269" s="169">
        <v>19</v>
      </c>
      <c r="B269" s="269"/>
      <c r="C269" s="270"/>
      <c r="D269" s="271"/>
      <c r="E269" s="169"/>
      <c r="F269" s="392"/>
      <c r="G269" s="170"/>
      <c r="H269" s="315"/>
      <c r="I269" s="170"/>
      <c r="J269" s="315"/>
      <c r="K269" s="170"/>
      <c r="L269" s="284"/>
      <c r="M269" s="169"/>
      <c r="N269" s="284"/>
      <c r="O269" s="393">
        <f t="shared" si="61"/>
        <v>0</v>
      </c>
      <c r="P269" s="394">
        <f t="shared" si="59"/>
        <v>0</v>
      </c>
      <c r="Q269" s="395">
        <v>0</v>
      </c>
      <c r="R269" s="171"/>
      <c r="S269" s="169"/>
      <c r="T269" s="167" t="str">
        <f t="shared" si="60"/>
        <v/>
      </c>
      <c r="U269" s="168">
        <f>IF(E269='予算詳細　全体'!$L$4,F269*'予算詳細　全体'!$N$4,IF(E269='予算詳細　全体'!$L$5,F269*'予算詳細　全体'!$N$5,IF(E269='予算詳細　全体'!$L$6,F269*'予算詳細　全体'!$N$6,F269)))</f>
        <v>0</v>
      </c>
    </row>
    <row r="270" spans="1:21" ht="13.5" thickBot="1" x14ac:dyDescent="0.25">
      <c r="A270" s="431">
        <v>20</v>
      </c>
      <c r="B270" s="269"/>
      <c r="C270" s="270"/>
      <c r="D270" s="271"/>
      <c r="E270" s="169"/>
      <c r="F270" s="392"/>
      <c r="G270" s="170"/>
      <c r="H270" s="315"/>
      <c r="I270" s="170"/>
      <c r="J270" s="315"/>
      <c r="K270" s="170"/>
      <c r="L270" s="284"/>
      <c r="M270" s="169"/>
      <c r="N270" s="284"/>
      <c r="O270" s="393">
        <f>ROUNDDOWN(PRODUCT(F270,G270,I270,K270,M270),2)</f>
        <v>0</v>
      </c>
      <c r="P270" s="394">
        <f t="shared" si="59"/>
        <v>0</v>
      </c>
      <c r="Q270" s="395">
        <v>0</v>
      </c>
      <c r="R270" s="171"/>
      <c r="S270" s="169"/>
      <c r="T270" s="167" t="str">
        <f t="shared" si="60"/>
        <v/>
      </c>
      <c r="U270" s="168">
        <f>IF(E270='予算詳細　全体'!$L$4,F270*'予算詳細　全体'!$N$4,IF(E270='予算詳細　全体'!$L$5,F270*'予算詳細　全体'!$N$5,IF(E270='予算詳細　全体'!$L$6,F270*'予算詳細　全体'!$N$6,F270)))</f>
        <v>0</v>
      </c>
    </row>
    <row r="271" spans="1:21" x14ac:dyDescent="0.2">
      <c r="A271" s="432"/>
      <c r="B271" s="221"/>
      <c r="C271" s="221"/>
      <c r="D271" s="221"/>
      <c r="K271" s="140" t="str">
        <f>'予算詳細　全体'!$L$4</f>
        <v>USD</v>
      </c>
      <c r="L271" s="316"/>
      <c r="M271" s="141"/>
      <c r="N271" s="319"/>
      <c r="O271" s="396">
        <f>SUMIF($E$251:$E$270,$K271,O$251:O$270)</f>
        <v>0</v>
      </c>
      <c r="P271" s="396">
        <f>SUMIF($E$251:$E$270,$K271,P$251:P$270)</f>
        <v>0</v>
      </c>
      <c r="Q271" s="397">
        <f t="shared" ref="Q271" si="62">SUMIF($E$251:$E$270,$K271,Q$251:Q$270)</f>
        <v>0</v>
      </c>
    </row>
    <row r="272" spans="1:21" x14ac:dyDescent="0.2">
      <c r="A272" s="223"/>
      <c r="B272" s="221"/>
      <c r="C272" s="221"/>
      <c r="D272" s="221"/>
      <c r="K272" s="143" t="str">
        <f>'予算詳細　全体'!$L$5</f>
        <v>MMK</v>
      </c>
      <c r="L272" s="317"/>
      <c r="M272" s="144"/>
      <c r="N272" s="320"/>
      <c r="O272" s="398">
        <f t="shared" ref="O272:Q274" si="63">SUMIF($E$251:$E$270,$K272,O$251:O$270)</f>
        <v>0</v>
      </c>
      <c r="P272" s="398">
        <f t="shared" si="63"/>
        <v>0</v>
      </c>
      <c r="Q272" s="399">
        <f t="shared" si="63"/>
        <v>0</v>
      </c>
    </row>
    <row r="273" spans="1:21" x14ac:dyDescent="0.2">
      <c r="A273" s="223"/>
      <c r="B273" s="221"/>
      <c r="C273" s="221"/>
      <c r="D273" s="221"/>
      <c r="K273" s="143" t="str">
        <f>'予算詳細　全体'!$L$6</f>
        <v>THB</v>
      </c>
      <c r="L273" s="317"/>
      <c r="M273" s="144"/>
      <c r="N273" s="320"/>
      <c r="O273" s="398">
        <f t="shared" si="63"/>
        <v>0</v>
      </c>
      <c r="P273" s="398">
        <f t="shared" si="63"/>
        <v>0</v>
      </c>
      <c r="Q273" s="399">
        <f t="shared" si="63"/>
        <v>0</v>
      </c>
    </row>
    <row r="274" spans="1:21" ht="13.5" thickBot="1" x14ac:dyDescent="0.25">
      <c r="A274" s="223"/>
      <c r="B274" s="221"/>
      <c r="C274" s="221"/>
      <c r="D274" s="221"/>
      <c r="K274" s="146" t="str">
        <f>'予算詳細　全体'!$L$7</f>
        <v>日本円</v>
      </c>
      <c r="L274" s="318"/>
      <c r="M274" s="147"/>
      <c r="N274" s="321"/>
      <c r="O274" s="400">
        <f t="shared" si="63"/>
        <v>0</v>
      </c>
      <c r="P274" s="400">
        <f t="shared" si="63"/>
        <v>0</v>
      </c>
      <c r="Q274" s="401">
        <f t="shared" si="63"/>
        <v>0</v>
      </c>
    </row>
    <row r="275" spans="1:21" x14ac:dyDescent="0.2">
      <c r="A275" s="223"/>
      <c r="B275" s="221"/>
      <c r="C275" s="221"/>
      <c r="D275" s="221"/>
      <c r="K275" s="435"/>
      <c r="L275" s="436"/>
      <c r="M275" s="437"/>
      <c r="N275" s="436"/>
      <c r="O275" s="438"/>
      <c r="P275" s="438"/>
      <c r="Q275" s="438"/>
    </row>
    <row r="276" spans="1:21" x14ac:dyDescent="0.2">
      <c r="A276" s="223"/>
      <c r="B276" s="221"/>
      <c r="C276" s="221"/>
      <c r="D276" s="221" t="s">
        <v>17</v>
      </c>
    </row>
    <row r="277" spans="1:21" s="10" customFormat="1" ht="13.5" thickBot="1" x14ac:dyDescent="0.25">
      <c r="A277" s="149" t="s">
        <v>286</v>
      </c>
      <c r="B277" s="572" t="s">
        <v>287</v>
      </c>
      <c r="C277" s="573"/>
      <c r="D277" s="574"/>
      <c r="E277" s="149" t="s">
        <v>288</v>
      </c>
      <c r="F277" s="391" t="s">
        <v>289</v>
      </c>
      <c r="G277" s="149" t="s">
        <v>290</v>
      </c>
      <c r="H277" s="149" t="s">
        <v>291</v>
      </c>
      <c r="I277" s="149" t="s">
        <v>290</v>
      </c>
      <c r="J277" s="149" t="s">
        <v>291</v>
      </c>
      <c r="K277" s="149" t="s">
        <v>290</v>
      </c>
      <c r="L277" s="149" t="s">
        <v>291</v>
      </c>
      <c r="M277" s="149" t="s">
        <v>290</v>
      </c>
      <c r="N277" s="149" t="s">
        <v>291</v>
      </c>
      <c r="O277" s="391" t="s">
        <v>296</v>
      </c>
      <c r="P277" s="391" t="s">
        <v>294</v>
      </c>
      <c r="Q277" s="391" t="s">
        <v>295</v>
      </c>
      <c r="R277" s="149" t="s">
        <v>292</v>
      </c>
      <c r="S277" s="149" t="s">
        <v>422</v>
      </c>
      <c r="T277" s="166" t="s">
        <v>421</v>
      </c>
      <c r="U277" s="166" t="s">
        <v>297</v>
      </c>
    </row>
    <row r="278" spans="1:21" ht="13.5" thickTop="1" x14ac:dyDescent="0.2">
      <c r="A278" s="169">
        <v>1</v>
      </c>
      <c r="B278" s="269"/>
      <c r="C278" s="270"/>
      <c r="D278" s="271"/>
      <c r="E278" s="169"/>
      <c r="F278" s="392"/>
      <c r="G278" s="170"/>
      <c r="H278" s="315"/>
      <c r="I278" s="170"/>
      <c r="J278" s="315"/>
      <c r="K278" s="170"/>
      <c r="L278" s="284"/>
      <c r="M278" s="169"/>
      <c r="N278" s="284"/>
      <c r="O278" s="393">
        <f>ROUNDDOWN(PRODUCT(F278,G278,I278,K278,M278),2)</f>
        <v>0</v>
      </c>
      <c r="P278" s="394">
        <f t="shared" ref="P278:P297" si="64">O278-Q278</f>
        <v>0</v>
      </c>
      <c r="Q278" s="395">
        <v>0</v>
      </c>
      <c r="R278" s="171"/>
      <c r="S278" s="169"/>
      <c r="T278" s="167" t="str">
        <f t="shared" ref="T278:T297" si="65">IF(U278&gt;49999,"3者見積必要","")</f>
        <v/>
      </c>
      <c r="U278" s="168">
        <f>IF(E278='予算詳細　全体'!$L$4,F278*'予算詳細　全体'!$N$4,IF(E278='予算詳細　全体'!$L$5,F278*'予算詳細　全体'!$N$5,IF(E278='予算詳細　全体'!$L$6,F278*'予算詳細　全体'!$N$6,F278)))</f>
        <v>0</v>
      </c>
    </row>
    <row r="279" spans="1:21" x14ac:dyDescent="0.2">
      <c r="A279" s="169">
        <v>2</v>
      </c>
      <c r="B279" s="269"/>
      <c r="C279" s="270"/>
      <c r="D279" s="271"/>
      <c r="E279" s="169"/>
      <c r="F279" s="392"/>
      <c r="G279" s="170"/>
      <c r="H279" s="315"/>
      <c r="I279" s="170"/>
      <c r="J279" s="315"/>
      <c r="K279" s="170"/>
      <c r="L279" s="284"/>
      <c r="M279" s="169"/>
      <c r="N279" s="284"/>
      <c r="O279" s="393">
        <f t="shared" ref="O279:O297" si="66">ROUNDDOWN(PRODUCT(F279,G279,I279,K279,M279),2)</f>
        <v>0</v>
      </c>
      <c r="P279" s="394">
        <f t="shared" si="64"/>
        <v>0</v>
      </c>
      <c r="Q279" s="395">
        <v>0</v>
      </c>
      <c r="R279" s="171"/>
      <c r="S279" s="169"/>
      <c r="T279" s="167" t="str">
        <f t="shared" si="65"/>
        <v/>
      </c>
      <c r="U279" s="168">
        <f>IF(E279='予算詳細　全体'!$L$4,F279*'予算詳細　全体'!$N$4,IF(E279='予算詳細　全体'!$L$5,F279*'予算詳細　全体'!$N$5,IF(E279='予算詳細　全体'!$L$6,F279*'予算詳細　全体'!$N$6,F279)))</f>
        <v>0</v>
      </c>
    </row>
    <row r="280" spans="1:21" x14ac:dyDescent="0.2">
      <c r="A280" s="169">
        <v>3</v>
      </c>
      <c r="B280" s="269"/>
      <c r="C280" s="270"/>
      <c r="D280" s="271"/>
      <c r="E280" s="169"/>
      <c r="F280" s="392"/>
      <c r="G280" s="170"/>
      <c r="H280" s="315"/>
      <c r="I280" s="170"/>
      <c r="J280" s="315"/>
      <c r="K280" s="170"/>
      <c r="L280" s="284"/>
      <c r="M280" s="169"/>
      <c r="N280" s="284"/>
      <c r="O280" s="393">
        <f t="shared" si="66"/>
        <v>0</v>
      </c>
      <c r="P280" s="394">
        <f t="shared" si="64"/>
        <v>0</v>
      </c>
      <c r="Q280" s="395">
        <v>0</v>
      </c>
      <c r="R280" s="171"/>
      <c r="S280" s="169"/>
      <c r="T280" s="167" t="str">
        <f t="shared" si="65"/>
        <v/>
      </c>
      <c r="U280" s="168">
        <f>IF(E280='予算詳細　全体'!$L$4,F280*'予算詳細　全体'!$N$4,IF(E280='予算詳細　全体'!$L$5,F280*'予算詳細　全体'!$N$5,IF(E280='予算詳細　全体'!$L$6,F280*'予算詳細　全体'!$N$6,F280)))</f>
        <v>0</v>
      </c>
    </row>
    <row r="281" spans="1:21" x14ac:dyDescent="0.2">
      <c r="A281" s="169">
        <v>4</v>
      </c>
      <c r="B281" s="269"/>
      <c r="C281" s="270"/>
      <c r="D281" s="271"/>
      <c r="E281" s="169"/>
      <c r="F281" s="392"/>
      <c r="G281" s="170"/>
      <c r="H281" s="315"/>
      <c r="I281" s="170"/>
      <c r="J281" s="315"/>
      <c r="K281" s="170"/>
      <c r="L281" s="284"/>
      <c r="M281" s="169"/>
      <c r="N281" s="284"/>
      <c r="O281" s="393">
        <f t="shared" si="66"/>
        <v>0</v>
      </c>
      <c r="P281" s="394">
        <f t="shared" si="64"/>
        <v>0</v>
      </c>
      <c r="Q281" s="395">
        <v>0</v>
      </c>
      <c r="R281" s="171"/>
      <c r="S281" s="169"/>
      <c r="T281" s="167" t="str">
        <f t="shared" si="65"/>
        <v/>
      </c>
      <c r="U281" s="168">
        <f>IF(E281='予算詳細　全体'!$L$4,F281*'予算詳細　全体'!$N$4,IF(E281='予算詳細　全体'!$L$5,F281*'予算詳細　全体'!$N$5,IF(E281='予算詳細　全体'!$L$6,F281*'予算詳細　全体'!$N$6,F281)))</f>
        <v>0</v>
      </c>
    </row>
    <row r="282" spans="1:21" x14ac:dyDescent="0.2">
      <c r="A282" s="169">
        <v>5</v>
      </c>
      <c r="B282" s="269"/>
      <c r="C282" s="270"/>
      <c r="D282" s="271"/>
      <c r="E282" s="169"/>
      <c r="F282" s="392"/>
      <c r="G282" s="170"/>
      <c r="H282" s="315"/>
      <c r="I282" s="170"/>
      <c r="J282" s="315"/>
      <c r="K282" s="170"/>
      <c r="L282" s="284"/>
      <c r="M282" s="169"/>
      <c r="N282" s="284"/>
      <c r="O282" s="393">
        <f t="shared" si="66"/>
        <v>0</v>
      </c>
      <c r="P282" s="394">
        <f t="shared" si="64"/>
        <v>0</v>
      </c>
      <c r="Q282" s="395">
        <v>0</v>
      </c>
      <c r="R282" s="171"/>
      <c r="S282" s="169"/>
      <c r="T282" s="167" t="str">
        <f t="shared" si="65"/>
        <v/>
      </c>
      <c r="U282" s="168">
        <f>IF(E282='予算詳細　全体'!$L$4,F282*'予算詳細　全体'!$N$4,IF(E282='予算詳細　全体'!$L$5,F282*'予算詳細　全体'!$N$5,IF(E282='予算詳細　全体'!$L$6,F282*'予算詳細　全体'!$N$6,F282)))</f>
        <v>0</v>
      </c>
    </row>
    <row r="283" spans="1:21" x14ac:dyDescent="0.2">
      <c r="A283" s="169">
        <v>6</v>
      </c>
      <c r="B283" s="269"/>
      <c r="C283" s="270"/>
      <c r="D283" s="271"/>
      <c r="E283" s="169"/>
      <c r="F283" s="392"/>
      <c r="G283" s="170"/>
      <c r="H283" s="315"/>
      <c r="I283" s="170"/>
      <c r="J283" s="315"/>
      <c r="K283" s="170"/>
      <c r="L283" s="284"/>
      <c r="M283" s="169"/>
      <c r="N283" s="284"/>
      <c r="O283" s="393">
        <f t="shared" si="66"/>
        <v>0</v>
      </c>
      <c r="P283" s="394">
        <f t="shared" si="64"/>
        <v>0</v>
      </c>
      <c r="Q283" s="395">
        <v>0</v>
      </c>
      <c r="R283" s="171"/>
      <c r="S283" s="169"/>
      <c r="T283" s="167" t="str">
        <f t="shared" si="65"/>
        <v/>
      </c>
      <c r="U283" s="168">
        <f>IF(E283='予算詳細　全体'!$L$4,F283*'予算詳細　全体'!$N$4,IF(E283='予算詳細　全体'!$L$5,F283*'予算詳細　全体'!$N$5,IF(E283='予算詳細　全体'!$L$6,F283*'予算詳細　全体'!$N$6,F283)))</f>
        <v>0</v>
      </c>
    </row>
    <row r="284" spans="1:21" outlineLevel="1" x14ac:dyDescent="0.2">
      <c r="A284" s="169">
        <v>7</v>
      </c>
      <c r="B284" s="269"/>
      <c r="C284" s="270"/>
      <c r="D284" s="271"/>
      <c r="E284" s="169"/>
      <c r="F284" s="392"/>
      <c r="G284" s="170"/>
      <c r="H284" s="315"/>
      <c r="I284" s="170"/>
      <c r="J284" s="315"/>
      <c r="K284" s="170"/>
      <c r="L284" s="284"/>
      <c r="M284" s="169"/>
      <c r="N284" s="284"/>
      <c r="O284" s="393">
        <f t="shared" si="66"/>
        <v>0</v>
      </c>
      <c r="P284" s="394">
        <f t="shared" si="64"/>
        <v>0</v>
      </c>
      <c r="Q284" s="395">
        <v>0</v>
      </c>
      <c r="R284" s="171"/>
      <c r="S284" s="169"/>
      <c r="T284" s="167" t="str">
        <f t="shared" si="65"/>
        <v/>
      </c>
      <c r="U284" s="168">
        <f>IF(E284='予算詳細　全体'!$L$4,F284*'予算詳細　全体'!$N$4,IF(E284='予算詳細　全体'!$L$5,F284*'予算詳細　全体'!$N$5,IF(E284='予算詳細　全体'!$L$6,F284*'予算詳細　全体'!$N$6,F284)))</f>
        <v>0</v>
      </c>
    </row>
    <row r="285" spans="1:21" outlineLevel="1" x14ac:dyDescent="0.2">
      <c r="A285" s="169">
        <v>8</v>
      </c>
      <c r="B285" s="269"/>
      <c r="C285" s="270"/>
      <c r="D285" s="271"/>
      <c r="E285" s="169"/>
      <c r="F285" s="392"/>
      <c r="G285" s="170"/>
      <c r="H285" s="315"/>
      <c r="I285" s="170"/>
      <c r="J285" s="315"/>
      <c r="K285" s="170"/>
      <c r="L285" s="284"/>
      <c r="M285" s="169"/>
      <c r="N285" s="284"/>
      <c r="O285" s="393">
        <f t="shared" si="66"/>
        <v>0</v>
      </c>
      <c r="P285" s="394">
        <f t="shared" si="64"/>
        <v>0</v>
      </c>
      <c r="Q285" s="395">
        <v>0</v>
      </c>
      <c r="R285" s="171"/>
      <c r="S285" s="169"/>
      <c r="T285" s="167" t="str">
        <f t="shared" si="65"/>
        <v/>
      </c>
      <c r="U285" s="168">
        <f>IF(E285='予算詳細　全体'!$L$4,F285*'予算詳細　全体'!$N$4,IF(E285='予算詳細　全体'!$L$5,F285*'予算詳細　全体'!$N$5,IF(E285='予算詳細　全体'!$L$6,F285*'予算詳細　全体'!$N$6,F285)))</f>
        <v>0</v>
      </c>
    </row>
    <row r="286" spans="1:21" outlineLevel="1" x14ac:dyDescent="0.2">
      <c r="A286" s="169">
        <v>9</v>
      </c>
      <c r="B286" s="269"/>
      <c r="C286" s="270"/>
      <c r="D286" s="271"/>
      <c r="E286" s="169"/>
      <c r="F286" s="392"/>
      <c r="G286" s="170"/>
      <c r="H286" s="315"/>
      <c r="I286" s="170"/>
      <c r="J286" s="315"/>
      <c r="K286" s="170"/>
      <c r="L286" s="284"/>
      <c r="M286" s="169"/>
      <c r="N286" s="284"/>
      <c r="O286" s="393">
        <f t="shared" si="66"/>
        <v>0</v>
      </c>
      <c r="P286" s="394">
        <f t="shared" si="64"/>
        <v>0</v>
      </c>
      <c r="Q286" s="395">
        <v>0</v>
      </c>
      <c r="R286" s="171"/>
      <c r="S286" s="169"/>
      <c r="T286" s="167" t="str">
        <f t="shared" si="65"/>
        <v/>
      </c>
      <c r="U286" s="168">
        <f>IF(E286='予算詳細　全体'!$L$4,F286*'予算詳細　全体'!$N$4,IF(E286='予算詳細　全体'!$L$5,F286*'予算詳細　全体'!$N$5,IF(E286='予算詳細　全体'!$L$6,F286*'予算詳細　全体'!$N$6,F286)))</f>
        <v>0</v>
      </c>
    </row>
    <row r="287" spans="1:21" outlineLevel="1" x14ac:dyDescent="0.2">
      <c r="A287" s="169">
        <v>10</v>
      </c>
      <c r="B287" s="269"/>
      <c r="C287" s="270"/>
      <c r="D287" s="271"/>
      <c r="E287" s="169"/>
      <c r="F287" s="392"/>
      <c r="G287" s="170"/>
      <c r="H287" s="315"/>
      <c r="I287" s="170"/>
      <c r="J287" s="315"/>
      <c r="K287" s="170"/>
      <c r="L287" s="284"/>
      <c r="M287" s="169"/>
      <c r="N287" s="284"/>
      <c r="O287" s="393">
        <f t="shared" si="66"/>
        <v>0</v>
      </c>
      <c r="P287" s="394">
        <f t="shared" si="64"/>
        <v>0</v>
      </c>
      <c r="Q287" s="395">
        <v>0</v>
      </c>
      <c r="R287" s="171"/>
      <c r="S287" s="169"/>
      <c r="T287" s="167" t="str">
        <f t="shared" si="65"/>
        <v/>
      </c>
      <c r="U287" s="168">
        <f>IF(E287='予算詳細　全体'!$L$4,F287*'予算詳細　全体'!$N$4,IF(E287='予算詳細　全体'!$L$5,F287*'予算詳細　全体'!$N$5,IF(E287='予算詳細　全体'!$L$6,F287*'予算詳細　全体'!$N$6,F287)))</f>
        <v>0</v>
      </c>
    </row>
    <row r="288" spans="1:21" outlineLevel="1" x14ac:dyDescent="0.2">
      <c r="A288" s="169">
        <v>11</v>
      </c>
      <c r="B288" s="269"/>
      <c r="C288" s="270"/>
      <c r="D288" s="271"/>
      <c r="E288" s="169"/>
      <c r="F288" s="392"/>
      <c r="G288" s="170"/>
      <c r="H288" s="315"/>
      <c r="I288" s="170"/>
      <c r="J288" s="315"/>
      <c r="K288" s="170"/>
      <c r="L288" s="284"/>
      <c r="M288" s="169"/>
      <c r="N288" s="284"/>
      <c r="O288" s="393">
        <f t="shared" si="66"/>
        <v>0</v>
      </c>
      <c r="P288" s="394">
        <f t="shared" si="64"/>
        <v>0</v>
      </c>
      <c r="Q288" s="395">
        <v>0</v>
      </c>
      <c r="R288" s="171"/>
      <c r="S288" s="169"/>
      <c r="T288" s="167" t="str">
        <f t="shared" si="65"/>
        <v/>
      </c>
      <c r="U288" s="168">
        <f>IF(E288='予算詳細　全体'!$L$4,F288*'予算詳細　全体'!$N$4,IF(E288='予算詳細　全体'!$L$5,F288*'予算詳細　全体'!$N$5,IF(E288='予算詳細　全体'!$L$6,F288*'予算詳細　全体'!$N$6,F288)))</f>
        <v>0</v>
      </c>
    </row>
    <row r="289" spans="1:21" outlineLevel="1" x14ac:dyDescent="0.2">
      <c r="A289" s="169">
        <v>12</v>
      </c>
      <c r="B289" s="269"/>
      <c r="C289" s="270"/>
      <c r="D289" s="271"/>
      <c r="E289" s="169"/>
      <c r="F289" s="392"/>
      <c r="G289" s="170"/>
      <c r="H289" s="315"/>
      <c r="I289" s="170"/>
      <c r="J289" s="315"/>
      <c r="K289" s="170"/>
      <c r="L289" s="284"/>
      <c r="M289" s="169"/>
      <c r="N289" s="284"/>
      <c r="O289" s="393">
        <f t="shared" si="66"/>
        <v>0</v>
      </c>
      <c r="P289" s="394">
        <f t="shared" si="64"/>
        <v>0</v>
      </c>
      <c r="Q289" s="395">
        <v>0</v>
      </c>
      <c r="R289" s="171"/>
      <c r="S289" s="169"/>
      <c r="T289" s="167" t="str">
        <f t="shared" si="65"/>
        <v/>
      </c>
      <c r="U289" s="168">
        <f>IF(E289='予算詳細　全体'!$L$4,F289*'予算詳細　全体'!$N$4,IF(E289='予算詳細　全体'!$L$5,F289*'予算詳細　全体'!$N$5,IF(E289='予算詳細　全体'!$L$6,F289*'予算詳細　全体'!$N$6,F289)))</f>
        <v>0</v>
      </c>
    </row>
    <row r="290" spans="1:21" outlineLevel="1" x14ac:dyDescent="0.2">
      <c r="A290" s="169">
        <v>13</v>
      </c>
      <c r="B290" s="269"/>
      <c r="C290" s="270"/>
      <c r="D290" s="271"/>
      <c r="E290" s="169"/>
      <c r="F290" s="392"/>
      <c r="G290" s="170"/>
      <c r="H290" s="315"/>
      <c r="I290" s="170"/>
      <c r="J290" s="315"/>
      <c r="K290" s="170"/>
      <c r="L290" s="284"/>
      <c r="M290" s="169"/>
      <c r="N290" s="284"/>
      <c r="O290" s="393">
        <f t="shared" si="66"/>
        <v>0</v>
      </c>
      <c r="P290" s="394">
        <f t="shared" si="64"/>
        <v>0</v>
      </c>
      <c r="Q290" s="395">
        <v>0</v>
      </c>
      <c r="R290" s="171"/>
      <c r="S290" s="169"/>
      <c r="T290" s="167" t="str">
        <f t="shared" si="65"/>
        <v/>
      </c>
      <c r="U290" s="168">
        <f>IF(E290='予算詳細　全体'!$L$4,F290*'予算詳細　全体'!$N$4,IF(E290='予算詳細　全体'!$L$5,F290*'予算詳細　全体'!$N$5,IF(E290='予算詳細　全体'!$L$6,F290*'予算詳細　全体'!$N$6,F290)))</f>
        <v>0</v>
      </c>
    </row>
    <row r="291" spans="1:21" outlineLevel="1" x14ac:dyDescent="0.2">
      <c r="A291" s="169">
        <v>14</v>
      </c>
      <c r="B291" s="269"/>
      <c r="C291" s="270"/>
      <c r="D291" s="271"/>
      <c r="E291" s="169"/>
      <c r="F291" s="392"/>
      <c r="G291" s="170"/>
      <c r="H291" s="315"/>
      <c r="I291" s="170"/>
      <c r="J291" s="315"/>
      <c r="K291" s="170"/>
      <c r="L291" s="284"/>
      <c r="M291" s="169"/>
      <c r="N291" s="284"/>
      <c r="O291" s="393">
        <f t="shared" si="66"/>
        <v>0</v>
      </c>
      <c r="P291" s="394">
        <f t="shared" si="64"/>
        <v>0</v>
      </c>
      <c r="Q291" s="395">
        <v>0</v>
      </c>
      <c r="R291" s="171"/>
      <c r="S291" s="169"/>
      <c r="T291" s="167" t="str">
        <f t="shared" si="65"/>
        <v/>
      </c>
      <c r="U291" s="168">
        <f>IF(E291='予算詳細　全体'!$L$4,F291*'予算詳細　全体'!$N$4,IF(E291='予算詳細　全体'!$L$5,F291*'予算詳細　全体'!$N$5,IF(E291='予算詳細　全体'!$L$6,F291*'予算詳細　全体'!$N$6,F291)))</f>
        <v>0</v>
      </c>
    </row>
    <row r="292" spans="1:21" outlineLevel="1" x14ac:dyDescent="0.2">
      <c r="A292" s="169">
        <v>15</v>
      </c>
      <c r="B292" s="269"/>
      <c r="C292" s="270"/>
      <c r="D292" s="271"/>
      <c r="E292" s="169"/>
      <c r="F292" s="392"/>
      <c r="G292" s="170"/>
      <c r="H292" s="315"/>
      <c r="I292" s="170"/>
      <c r="J292" s="315"/>
      <c r="K292" s="170"/>
      <c r="L292" s="284"/>
      <c r="M292" s="169"/>
      <c r="N292" s="284"/>
      <c r="O292" s="393">
        <f t="shared" si="66"/>
        <v>0</v>
      </c>
      <c r="P292" s="394">
        <f t="shared" si="64"/>
        <v>0</v>
      </c>
      <c r="Q292" s="395">
        <v>0</v>
      </c>
      <c r="R292" s="171"/>
      <c r="S292" s="169"/>
      <c r="T292" s="167" t="str">
        <f t="shared" si="65"/>
        <v/>
      </c>
      <c r="U292" s="168">
        <f>IF(E292='予算詳細　全体'!$L$4,F292*'予算詳細　全体'!$N$4,IF(E292='予算詳細　全体'!$L$5,F292*'予算詳細　全体'!$N$5,IF(E292='予算詳細　全体'!$L$6,F292*'予算詳細　全体'!$N$6,F292)))</f>
        <v>0</v>
      </c>
    </row>
    <row r="293" spans="1:21" outlineLevel="1" x14ac:dyDescent="0.2">
      <c r="A293" s="169">
        <v>16</v>
      </c>
      <c r="B293" s="269"/>
      <c r="C293" s="270"/>
      <c r="D293" s="271"/>
      <c r="E293" s="169"/>
      <c r="F293" s="392"/>
      <c r="G293" s="170"/>
      <c r="H293" s="315"/>
      <c r="I293" s="170"/>
      <c r="J293" s="315"/>
      <c r="K293" s="170"/>
      <c r="L293" s="284"/>
      <c r="M293" s="169"/>
      <c r="N293" s="284"/>
      <c r="O293" s="393">
        <f t="shared" si="66"/>
        <v>0</v>
      </c>
      <c r="P293" s="394">
        <f t="shared" si="64"/>
        <v>0</v>
      </c>
      <c r="Q293" s="395">
        <v>0</v>
      </c>
      <c r="R293" s="171"/>
      <c r="S293" s="169"/>
      <c r="T293" s="167" t="str">
        <f t="shared" si="65"/>
        <v/>
      </c>
      <c r="U293" s="168">
        <f>IF(E293='予算詳細　全体'!$L$4,F293*'予算詳細　全体'!$N$4,IF(E293='予算詳細　全体'!$L$5,F293*'予算詳細　全体'!$N$5,IF(E293='予算詳細　全体'!$L$6,F293*'予算詳細　全体'!$N$6,F293)))</f>
        <v>0</v>
      </c>
    </row>
    <row r="294" spans="1:21" outlineLevel="1" x14ac:dyDescent="0.2">
      <c r="A294" s="169">
        <v>17</v>
      </c>
      <c r="B294" s="269"/>
      <c r="C294" s="270"/>
      <c r="D294" s="271"/>
      <c r="E294" s="169"/>
      <c r="F294" s="392"/>
      <c r="G294" s="170"/>
      <c r="H294" s="315"/>
      <c r="I294" s="170"/>
      <c r="J294" s="315"/>
      <c r="K294" s="170"/>
      <c r="L294" s="284"/>
      <c r="M294" s="169"/>
      <c r="N294" s="284"/>
      <c r="O294" s="393">
        <f t="shared" si="66"/>
        <v>0</v>
      </c>
      <c r="P294" s="394">
        <f t="shared" si="64"/>
        <v>0</v>
      </c>
      <c r="Q294" s="395">
        <v>0</v>
      </c>
      <c r="R294" s="171"/>
      <c r="S294" s="169"/>
      <c r="T294" s="167" t="str">
        <f t="shared" si="65"/>
        <v/>
      </c>
      <c r="U294" s="168">
        <f>IF(E294='予算詳細　全体'!$L$4,F294*'予算詳細　全体'!$N$4,IF(E294='予算詳細　全体'!$L$5,F294*'予算詳細　全体'!$N$5,IF(E294='予算詳細　全体'!$L$6,F294*'予算詳細　全体'!$N$6,F294)))</f>
        <v>0</v>
      </c>
    </row>
    <row r="295" spans="1:21" outlineLevel="1" x14ac:dyDescent="0.2">
      <c r="A295" s="169">
        <v>18</v>
      </c>
      <c r="B295" s="269"/>
      <c r="C295" s="270"/>
      <c r="D295" s="271"/>
      <c r="E295" s="169"/>
      <c r="F295" s="392"/>
      <c r="G295" s="170"/>
      <c r="H295" s="315"/>
      <c r="I295" s="170"/>
      <c r="J295" s="315"/>
      <c r="K295" s="170"/>
      <c r="L295" s="284"/>
      <c r="M295" s="169"/>
      <c r="N295" s="284"/>
      <c r="O295" s="393">
        <f t="shared" si="66"/>
        <v>0</v>
      </c>
      <c r="P295" s="394">
        <f t="shared" si="64"/>
        <v>0</v>
      </c>
      <c r="Q295" s="395">
        <v>0</v>
      </c>
      <c r="R295" s="171"/>
      <c r="S295" s="169"/>
      <c r="T295" s="167" t="str">
        <f t="shared" si="65"/>
        <v/>
      </c>
      <c r="U295" s="168">
        <f>IF(E295='予算詳細　全体'!$L$4,F295*'予算詳細　全体'!$N$4,IF(E295='予算詳細　全体'!$L$5,F295*'予算詳細　全体'!$N$5,IF(E295='予算詳細　全体'!$L$6,F295*'予算詳細　全体'!$N$6,F295)))</f>
        <v>0</v>
      </c>
    </row>
    <row r="296" spans="1:21" outlineLevel="1" x14ac:dyDescent="0.2">
      <c r="A296" s="169">
        <v>19</v>
      </c>
      <c r="B296" s="269"/>
      <c r="C296" s="270"/>
      <c r="D296" s="271"/>
      <c r="E296" s="169"/>
      <c r="F296" s="392"/>
      <c r="G296" s="170"/>
      <c r="H296" s="315"/>
      <c r="I296" s="170"/>
      <c r="J296" s="315"/>
      <c r="K296" s="170"/>
      <c r="L296" s="284"/>
      <c r="M296" s="169"/>
      <c r="N296" s="284"/>
      <c r="O296" s="393">
        <f t="shared" si="66"/>
        <v>0</v>
      </c>
      <c r="P296" s="394">
        <f t="shared" si="64"/>
        <v>0</v>
      </c>
      <c r="Q296" s="395">
        <v>0</v>
      </c>
      <c r="R296" s="171"/>
      <c r="S296" s="169"/>
      <c r="T296" s="167" t="str">
        <f t="shared" si="65"/>
        <v/>
      </c>
      <c r="U296" s="168">
        <f>IF(E296='予算詳細　全体'!$L$4,F296*'予算詳細　全体'!$N$4,IF(E296='予算詳細　全体'!$L$5,F296*'予算詳細　全体'!$N$5,IF(E296='予算詳細　全体'!$L$6,F296*'予算詳細　全体'!$N$6,F296)))</f>
        <v>0</v>
      </c>
    </row>
    <row r="297" spans="1:21" ht="13.5" outlineLevel="1" thickBot="1" x14ac:dyDescent="0.25">
      <c r="A297" s="431">
        <v>20</v>
      </c>
      <c r="B297" s="269"/>
      <c r="C297" s="270"/>
      <c r="D297" s="271"/>
      <c r="E297" s="169"/>
      <c r="F297" s="392"/>
      <c r="G297" s="170"/>
      <c r="H297" s="315"/>
      <c r="I297" s="170"/>
      <c r="J297" s="315"/>
      <c r="K297" s="170"/>
      <c r="L297" s="284"/>
      <c r="M297" s="169"/>
      <c r="N297" s="284"/>
      <c r="O297" s="393">
        <f t="shared" si="66"/>
        <v>0</v>
      </c>
      <c r="P297" s="394">
        <f t="shared" si="64"/>
        <v>0</v>
      </c>
      <c r="Q297" s="395">
        <v>0</v>
      </c>
      <c r="R297" s="171"/>
      <c r="S297" s="169"/>
      <c r="T297" s="167" t="str">
        <f t="shared" si="65"/>
        <v/>
      </c>
      <c r="U297" s="168">
        <f>IF(E297='予算詳細　全体'!$L$4,F297*'予算詳細　全体'!$N$4,IF(E297='予算詳細　全体'!$L$5,F297*'予算詳細　全体'!$N$5,IF(E297='予算詳細　全体'!$L$6,F297*'予算詳細　全体'!$N$6,F297)))</f>
        <v>0</v>
      </c>
    </row>
    <row r="298" spans="1:21" x14ac:dyDescent="0.2">
      <c r="A298" s="432"/>
      <c r="B298" s="221"/>
      <c r="C298" s="221"/>
      <c r="D298" s="221"/>
      <c r="K298" s="140" t="str">
        <f>'予算詳細　全体'!$L$4</f>
        <v>USD</v>
      </c>
      <c r="L298" s="316"/>
      <c r="M298" s="141"/>
      <c r="N298" s="319"/>
      <c r="O298" s="396">
        <f>SUMIF($E$278:$E$297,$K298,O$278:O$297)</f>
        <v>0</v>
      </c>
      <c r="P298" s="396">
        <f>SUMIF($E$278:$E$297,$K298,P$278:P$297)</f>
        <v>0</v>
      </c>
      <c r="Q298" s="397">
        <f t="shared" ref="Q298" si="67">SUMIF($E$278:$E$297,$K298,Q$278:Q$297)</f>
        <v>0</v>
      </c>
    </row>
    <row r="299" spans="1:21" x14ac:dyDescent="0.2">
      <c r="A299" s="223"/>
      <c r="B299" s="221"/>
      <c r="C299" s="221"/>
      <c r="D299" s="221"/>
      <c r="K299" s="143" t="str">
        <f>'予算詳細　全体'!$L$5</f>
        <v>MMK</v>
      </c>
      <c r="L299" s="317"/>
      <c r="M299" s="144"/>
      <c r="N299" s="320"/>
      <c r="O299" s="398">
        <f t="shared" ref="O299:Q301" si="68">SUMIF($E$278:$E$297,$K299,O$278:O$297)</f>
        <v>0</v>
      </c>
      <c r="P299" s="398">
        <f t="shared" si="68"/>
        <v>0</v>
      </c>
      <c r="Q299" s="399">
        <f t="shared" si="68"/>
        <v>0</v>
      </c>
    </row>
    <row r="300" spans="1:21" x14ac:dyDescent="0.2">
      <c r="A300" s="223"/>
      <c r="B300" s="221"/>
      <c r="C300" s="221"/>
      <c r="D300" s="221"/>
      <c r="K300" s="143" t="str">
        <f>'予算詳細　全体'!$L$6</f>
        <v>THB</v>
      </c>
      <c r="L300" s="317"/>
      <c r="M300" s="144"/>
      <c r="N300" s="320"/>
      <c r="O300" s="398">
        <f t="shared" si="68"/>
        <v>0</v>
      </c>
      <c r="P300" s="398">
        <f t="shared" si="68"/>
        <v>0</v>
      </c>
      <c r="Q300" s="399">
        <f t="shared" si="68"/>
        <v>0</v>
      </c>
    </row>
    <row r="301" spans="1:21" ht="13.5" thickBot="1" x14ac:dyDescent="0.25">
      <c r="A301" s="223"/>
      <c r="B301" s="221"/>
      <c r="C301" s="221"/>
      <c r="D301" s="221"/>
      <c r="K301" s="146" t="str">
        <f>'予算詳細　全体'!$L$7</f>
        <v>日本円</v>
      </c>
      <c r="L301" s="318"/>
      <c r="M301" s="147"/>
      <c r="N301" s="321"/>
      <c r="O301" s="400">
        <f t="shared" si="68"/>
        <v>0</v>
      </c>
      <c r="P301" s="400">
        <f t="shared" si="68"/>
        <v>0</v>
      </c>
      <c r="Q301" s="401">
        <f t="shared" si="68"/>
        <v>0</v>
      </c>
    </row>
    <row r="302" spans="1:21" x14ac:dyDescent="0.2">
      <c r="A302" s="223"/>
      <c r="B302" s="221"/>
      <c r="C302" s="221"/>
      <c r="D302" s="221"/>
      <c r="K302" s="435"/>
      <c r="L302" s="436"/>
      <c r="M302" s="437"/>
      <c r="N302" s="436"/>
      <c r="O302" s="438"/>
      <c r="P302" s="438"/>
      <c r="Q302" s="438"/>
    </row>
    <row r="303" spans="1:21" x14ac:dyDescent="0.2">
      <c r="A303" s="434"/>
      <c r="B303" s="221"/>
      <c r="C303" s="221"/>
      <c r="D303" s="221" t="s">
        <v>18</v>
      </c>
    </row>
    <row r="304" spans="1:21" s="10" customFormat="1" ht="13.5" thickBot="1" x14ac:dyDescent="0.25">
      <c r="A304" s="433" t="s">
        <v>286</v>
      </c>
      <c r="B304" s="572" t="s">
        <v>287</v>
      </c>
      <c r="C304" s="573"/>
      <c r="D304" s="574"/>
      <c r="E304" s="149" t="s">
        <v>288</v>
      </c>
      <c r="F304" s="391" t="s">
        <v>289</v>
      </c>
      <c r="G304" s="149" t="s">
        <v>290</v>
      </c>
      <c r="H304" s="149" t="s">
        <v>291</v>
      </c>
      <c r="I304" s="149" t="s">
        <v>290</v>
      </c>
      <c r="J304" s="149" t="s">
        <v>291</v>
      </c>
      <c r="K304" s="149" t="s">
        <v>290</v>
      </c>
      <c r="L304" s="149" t="s">
        <v>291</v>
      </c>
      <c r="M304" s="149" t="s">
        <v>290</v>
      </c>
      <c r="N304" s="149" t="s">
        <v>291</v>
      </c>
      <c r="O304" s="391" t="s">
        <v>296</v>
      </c>
      <c r="P304" s="391" t="s">
        <v>294</v>
      </c>
      <c r="Q304" s="391" t="s">
        <v>295</v>
      </c>
      <c r="R304" s="149" t="s">
        <v>292</v>
      </c>
      <c r="S304" s="149" t="s">
        <v>422</v>
      </c>
      <c r="T304" s="166" t="s">
        <v>421</v>
      </c>
      <c r="U304" s="166" t="s">
        <v>297</v>
      </c>
    </row>
    <row r="305" spans="1:21" ht="13.5" thickTop="1" x14ac:dyDescent="0.2">
      <c r="A305" s="169">
        <v>1</v>
      </c>
      <c r="B305" s="269"/>
      <c r="C305" s="270"/>
      <c r="D305" s="271"/>
      <c r="E305" s="169"/>
      <c r="F305" s="392"/>
      <c r="G305" s="170"/>
      <c r="H305" s="315"/>
      <c r="I305" s="170"/>
      <c r="J305" s="315"/>
      <c r="K305" s="170"/>
      <c r="L305" s="284"/>
      <c r="M305" s="169"/>
      <c r="N305" s="284"/>
      <c r="O305" s="393">
        <f t="shared" ref="O305:O324" si="69">ROUNDDOWN(PRODUCT(F305,G305,I305,K305,M305),2)</f>
        <v>0</v>
      </c>
      <c r="P305" s="394">
        <f t="shared" ref="P305:P324" si="70">O305-Q305</f>
        <v>0</v>
      </c>
      <c r="Q305" s="395">
        <v>0</v>
      </c>
      <c r="R305" s="171"/>
      <c r="S305" s="169"/>
      <c r="T305" s="167" t="str">
        <f t="shared" ref="T305:T324" si="71">IF(U305&gt;49999,"3者見積必要","")</f>
        <v/>
      </c>
      <c r="U305" s="168">
        <f>IF(E305='予算詳細　全体'!$L$4,F305*'予算詳細　全体'!$N$4,IF(E305='予算詳細　全体'!$L$5,F305*'予算詳細　全体'!$N$5,IF(E305='予算詳細　全体'!$L$6,F305*'予算詳細　全体'!$N$6,F305)))</f>
        <v>0</v>
      </c>
    </row>
    <row r="306" spans="1:21" x14ac:dyDescent="0.2">
      <c r="A306" s="169">
        <v>2</v>
      </c>
      <c r="B306" s="269"/>
      <c r="C306" s="270"/>
      <c r="D306" s="271"/>
      <c r="E306" s="169"/>
      <c r="F306" s="392"/>
      <c r="G306" s="170"/>
      <c r="H306" s="315"/>
      <c r="I306" s="170"/>
      <c r="J306" s="315"/>
      <c r="K306" s="170"/>
      <c r="L306" s="284"/>
      <c r="M306" s="169"/>
      <c r="N306" s="284"/>
      <c r="O306" s="393">
        <f>ROUNDDOWN(PRODUCT(F306,G306,I306,K306,M306),2)</f>
        <v>0</v>
      </c>
      <c r="P306" s="394">
        <f t="shared" si="70"/>
        <v>0</v>
      </c>
      <c r="Q306" s="395">
        <v>0</v>
      </c>
      <c r="R306" s="171"/>
      <c r="S306" s="169"/>
      <c r="T306" s="167" t="str">
        <f t="shared" si="71"/>
        <v/>
      </c>
      <c r="U306" s="168">
        <f>IF(E306='予算詳細　全体'!$L$4,F306*'予算詳細　全体'!$N$4,IF(E306='予算詳細　全体'!$L$5,F306*'予算詳細　全体'!$N$5,IF(E306='予算詳細　全体'!$L$6,F306*'予算詳細　全体'!$N$6,F306)))</f>
        <v>0</v>
      </c>
    </row>
    <row r="307" spans="1:21" x14ac:dyDescent="0.2">
      <c r="A307" s="169">
        <v>3</v>
      </c>
      <c r="B307" s="269"/>
      <c r="C307" s="270"/>
      <c r="D307" s="271"/>
      <c r="E307" s="169"/>
      <c r="F307" s="392"/>
      <c r="G307" s="170"/>
      <c r="H307" s="315"/>
      <c r="I307" s="170"/>
      <c r="J307" s="315"/>
      <c r="K307" s="170"/>
      <c r="L307" s="284"/>
      <c r="M307" s="169"/>
      <c r="N307" s="284"/>
      <c r="O307" s="393">
        <f t="shared" si="69"/>
        <v>0</v>
      </c>
      <c r="P307" s="394">
        <f t="shared" si="70"/>
        <v>0</v>
      </c>
      <c r="Q307" s="395">
        <v>0</v>
      </c>
      <c r="R307" s="171"/>
      <c r="S307" s="169"/>
      <c r="T307" s="167" t="str">
        <f t="shared" si="71"/>
        <v/>
      </c>
      <c r="U307" s="168">
        <f>IF(E307='予算詳細　全体'!$L$4,F307*'予算詳細　全体'!$N$4,IF(E307='予算詳細　全体'!$L$5,F307*'予算詳細　全体'!$N$5,IF(E307='予算詳細　全体'!$L$6,F307*'予算詳細　全体'!$N$6,F307)))</f>
        <v>0</v>
      </c>
    </row>
    <row r="308" spans="1:21" x14ac:dyDescent="0.2">
      <c r="A308" s="169">
        <v>4</v>
      </c>
      <c r="B308" s="269"/>
      <c r="C308" s="270"/>
      <c r="D308" s="271"/>
      <c r="E308" s="169"/>
      <c r="F308" s="392"/>
      <c r="G308" s="170"/>
      <c r="H308" s="315"/>
      <c r="I308" s="170"/>
      <c r="J308" s="315"/>
      <c r="K308" s="170"/>
      <c r="L308" s="284"/>
      <c r="M308" s="169"/>
      <c r="N308" s="284"/>
      <c r="O308" s="393">
        <f t="shared" si="69"/>
        <v>0</v>
      </c>
      <c r="P308" s="394">
        <f t="shared" si="70"/>
        <v>0</v>
      </c>
      <c r="Q308" s="395">
        <v>0</v>
      </c>
      <c r="R308" s="171"/>
      <c r="S308" s="169"/>
      <c r="T308" s="167" t="str">
        <f t="shared" si="71"/>
        <v/>
      </c>
      <c r="U308" s="168">
        <f>IF(E308='予算詳細　全体'!$L$4,F308*'予算詳細　全体'!$N$4,IF(E308='予算詳細　全体'!$L$5,F308*'予算詳細　全体'!$N$5,IF(E308='予算詳細　全体'!$L$6,F308*'予算詳細　全体'!$N$6,F308)))</f>
        <v>0</v>
      </c>
    </row>
    <row r="309" spans="1:21" x14ac:dyDescent="0.2">
      <c r="A309" s="169">
        <v>5</v>
      </c>
      <c r="B309" s="269"/>
      <c r="C309" s="270"/>
      <c r="D309" s="271"/>
      <c r="E309" s="169"/>
      <c r="F309" s="392"/>
      <c r="G309" s="170"/>
      <c r="H309" s="315"/>
      <c r="I309" s="170"/>
      <c r="J309" s="315"/>
      <c r="K309" s="170"/>
      <c r="L309" s="284"/>
      <c r="M309" s="169"/>
      <c r="N309" s="284"/>
      <c r="O309" s="393">
        <f t="shared" si="69"/>
        <v>0</v>
      </c>
      <c r="P309" s="394">
        <f t="shared" si="70"/>
        <v>0</v>
      </c>
      <c r="Q309" s="395">
        <v>0</v>
      </c>
      <c r="R309" s="171"/>
      <c r="S309" s="169"/>
      <c r="T309" s="167" t="str">
        <f t="shared" si="71"/>
        <v/>
      </c>
      <c r="U309" s="168">
        <f>IF(E309='予算詳細　全体'!$L$4,F309*'予算詳細　全体'!$N$4,IF(E309='予算詳細　全体'!$L$5,F309*'予算詳細　全体'!$N$5,IF(E309='予算詳細　全体'!$L$6,F309*'予算詳細　全体'!$N$6,F309)))</f>
        <v>0</v>
      </c>
    </row>
    <row r="310" spans="1:21" outlineLevel="1" x14ac:dyDescent="0.2">
      <c r="A310" s="169">
        <v>6</v>
      </c>
      <c r="B310" s="269"/>
      <c r="C310" s="270"/>
      <c r="D310" s="271"/>
      <c r="E310" s="169"/>
      <c r="F310" s="392"/>
      <c r="G310" s="170"/>
      <c r="H310" s="315"/>
      <c r="I310" s="170"/>
      <c r="J310" s="315"/>
      <c r="K310" s="170"/>
      <c r="L310" s="284"/>
      <c r="M310" s="169"/>
      <c r="N310" s="284"/>
      <c r="O310" s="393">
        <f t="shared" si="69"/>
        <v>0</v>
      </c>
      <c r="P310" s="394">
        <f t="shared" si="70"/>
        <v>0</v>
      </c>
      <c r="Q310" s="395">
        <v>0</v>
      </c>
      <c r="R310" s="171"/>
      <c r="S310" s="169"/>
      <c r="T310" s="167" t="str">
        <f t="shared" si="71"/>
        <v/>
      </c>
      <c r="U310" s="168">
        <f>IF(E310='予算詳細　全体'!$L$4,F310*'予算詳細　全体'!$N$4,IF(E310='予算詳細　全体'!$L$5,F310*'予算詳細　全体'!$N$5,IF(E310='予算詳細　全体'!$L$6,F310*'予算詳細　全体'!$N$6,F310)))</f>
        <v>0</v>
      </c>
    </row>
    <row r="311" spans="1:21" outlineLevel="1" x14ac:dyDescent="0.2">
      <c r="A311" s="169">
        <v>7</v>
      </c>
      <c r="B311" s="269"/>
      <c r="C311" s="270"/>
      <c r="D311" s="271"/>
      <c r="E311" s="169"/>
      <c r="F311" s="392"/>
      <c r="G311" s="170"/>
      <c r="H311" s="315"/>
      <c r="I311" s="170"/>
      <c r="J311" s="315"/>
      <c r="K311" s="170"/>
      <c r="L311" s="284"/>
      <c r="M311" s="169"/>
      <c r="N311" s="284"/>
      <c r="O311" s="393">
        <f t="shared" si="69"/>
        <v>0</v>
      </c>
      <c r="P311" s="394">
        <f t="shared" si="70"/>
        <v>0</v>
      </c>
      <c r="Q311" s="395">
        <v>0</v>
      </c>
      <c r="R311" s="171"/>
      <c r="S311" s="169"/>
      <c r="T311" s="167" t="str">
        <f t="shared" si="71"/>
        <v/>
      </c>
      <c r="U311" s="168">
        <f>IF(E311='予算詳細　全体'!$L$4,F311*'予算詳細　全体'!$N$4,IF(E311='予算詳細　全体'!$L$5,F311*'予算詳細　全体'!$N$5,IF(E311='予算詳細　全体'!$L$6,F311*'予算詳細　全体'!$N$6,F311)))</f>
        <v>0</v>
      </c>
    </row>
    <row r="312" spans="1:21" outlineLevel="1" x14ac:dyDescent="0.2">
      <c r="A312" s="169">
        <v>8</v>
      </c>
      <c r="B312" s="269"/>
      <c r="C312" s="270"/>
      <c r="D312" s="271"/>
      <c r="E312" s="169"/>
      <c r="F312" s="392"/>
      <c r="G312" s="170"/>
      <c r="H312" s="315"/>
      <c r="I312" s="170"/>
      <c r="J312" s="315"/>
      <c r="K312" s="170"/>
      <c r="L312" s="284"/>
      <c r="M312" s="169"/>
      <c r="N312" s="284"/>
      <c r="O312" s="393">
        <f t="shared" si="69"/>
        <v>0</v>
      </c>
      <c r="P312" s="394">
        <f t="shared" si="70"/>
        <v>0</v>
      </c>
      <c r="Q312" s="395">
        <v>0</v>
      </c>
      <c r="R312" s="171"/>
      <c r="S312" s="169"/>
      <c r="T312" s="167" t="str">
        <f t="shared" si="71"/>
        <v/>
      </c>
      <c r="U312" s="168">
        <f>IF(E312='予算詳細　全体'!$L$4,F312*'予算詳細　全体'!$N$4,IF(E312='予算詳細　全体'!$L$5,F312*'予算詳細　全体'!$N$5,IF(E312='予算詳細　全体'!$L$6,F312*'予算詳細　全体'!$N$6,F312)))</f>
        <v>0</v>
      </c>
    </row>
    <row r="313" spans="1:21" outlineLevel="1" x14ac:dyDescent="0.2">
      <c r="A313" s="169">
        <v>9</v>
      </c>
      <c r="B313" s="269"/>
      <c r="C313" s="270"/>
      <c r="D313" s="271"/>
      <c r="E313" s="169"/>
      <c r="F313" s="392"/>
      <c r="G313" s="170"/>
      <c r="H313" s="315"/>
      <c r="I313" s="170"/>
      <c r="J313" s="315"/>
      <c r="K313" s="170"/>
      <c r="L313" s="284"/>
      <c r="M313" s="169"/>
      <c r="N313" s="284"/>
      <c r="O313" s="393">
        <f t="shared" si="69"/>
        <v>0</v>
      </c>
      <c r="P313" s="394">
        <f t="shared" si="70"/>
        <v>0</v>
      </c>
      <c r="Q313" s="395">
        <v>0</v>
      </c>
      <c r="R313" s="171"/>
      <c r="S313" s="169"/>
      <c r="T313" s="167" t="str">
        <f t="shared" si="71"/>
        <v/>
      </c>
      <c r="U313" s="168">
        <f>IF(E313='予算詳細　全体'!$L$4,F313*'予算詳細　全体'!$N$4,IF(E313='予算詳細　全体'!$L$5,F313*'予算詳細　全体'!$N$5,IF(E313='予算詳細　全体'!$L$6,F313*'予算詳細　全体'!$N$6,F313)))</f>
        <v>0</v>
      </c>
    </row>
    <row r="314" spans="1:21" outlineLevel="1" x14ac:dyDescent="0.2">
      <c r="A314" s="169">
        <v>10</v>
      </c>
      <c r="B314" s="269"/>
      <c r="C314" s="270"/>
      <c r="D314" s="271"/>
      <c r="E314" s="169"/>
      <c r="F314" s="392"/>
      <c r="G314" s="170"/>
      <c r="H314" s="315"/>
      <c r="I314" s="170"/>
      <c r="J314" s="315"/>
      <c r="K314" s="170"/>
      <c r="L314" s="284"/>
      <c r="M314" s="169"/>
      <c r="N314" s="284"/>
      <c r="O314" s="393">
        <f t="shared" si="69"/>
        <v>0</v>
      </c>
      <c r="P314" s="394">
        <f t="shared" si="70"/>
        <v>0</v>
      </c>
      <c r="Q314" s="395">
        <v>0</v>
      </c>
      <c r="R314" s="171"/>
      <c r="S314" s="169"/>
      <c r="T314" s="167" t="str">
        <f t="shared" si="71"/>
        <v/>
      </c>
      <c r="U314" s="168">
        <f>IF(E314='予算詳細　全体'!$L$4,F314*'予算詳細　全体'!$N$4,IF(E314='予算詳細　全体'!$L$5,F314*'予算詳細　全体'!$N$5,IF(E314='予算詳細　全体'!$L$6,F314*'予算詳細　全体'!$N$6,F314)))</f>
        <v>0</v>
      </c>
    </row>
    <row r="315" spans="1:21" outlineLevel="1" x14ac:dyDescent="0.2">
      <c r="A315" s="169">
        <v>11</v>
      </c>
      <c r="B315" s="269"/>
      <c r="C315" s="270"/>
      <c r="D315" s="271"/>
      <c r="E315" s="169"/>
      <c r="F315" s="392"/>
      <c r="G315" s="170"/>
      <c r="H315" s="315"/>
      <c r="I315" s="170"/>
      <c r="J315" s="315"/>
      <c r="K315" s="170"/>
      <c r="L315" s="284"/>
      <c r="M315" s="169"/>
      <c r="N315" s="284"/>
      <c r="O315" s="393">
        <f t="shared" si="69"/>
        <v>0</v>
      </c>
      <c r="P315" s="394">
        <f t="shared" si="70"/>
        <v>0</v>
      </c>
      <c r="Q315" s="395">
        <v>0</v>
      </c>
      <c r="R315" s="171"/>
      <c r="S315" s="169"/>
      <c r="T315" s="167" t="str">
        <f t="shared" si="71"/>
        <v/>
      </c>
      <c r="U315" s="168">
        <f>IF(E315='予算詳細　全体'!$L$4,F315*'予算詳細　全体'!$N$4,IF(E315='予算詳細　全体'!$L$5,F315*'予算詳細　全体'!$N$5,IF(E315='予算詳細　全体'!$L$6,F315*'予算詳細　全体'!$N$6,F315)))</f>
        <v>0</v>
      </c>
    </row>
    <row r="316" spans="1:21" outlineLevel="1" x14ac:dyDescent="0.2">
      <c r="A316" s="169">
        <v>12</v>
      </c>
      <c r="B316" s="269"/>
      <c r="C316" s="270"/>
      <c r="D316" s="271"/>
      <c r="E316" s="169"/>
      <c r="F316" s="392"/>
      <c r="G316" s="170"/>
      <c r="H316" s="315"/>
      <c r="I316" s="170"/>
      <c r="J316" s="315"/>
      <c r="K316" s="170"/>
      <c r="L316" s="284"/>
      <c r="M316" s="169"/>
      <c r="N316" s="284"/>
      <c r="O316" s="393">
        <f t="shared" si="69"/>
        <v>0</v>
      </c>
      <c r="P316" s="394">
        <f t="shared" si="70"/>
        <v>0</v>
      </c>
      <c r="Q316" s="395">
        <v>0</v>
      </c>
      <c r="R316" s="171"/>
      <c r="S316" s="169"/>
      <c r="T316" s="167" t="str">
        <f t="shared" si="71"/>
        <v/>
      </c>
      <c r="U316" s="168">
        <f>IF(E316='予算詳細　全体'!$L$4,F316*'予算詳細　全体'!$N$4,IF(E316='予算詳細　全体'!$L$5,F316*'予算詳細　全体'!$N$5,IF(E316='予算詳細　全体'!$L$6,F316*'予算詳細　全体'!$N$6,F316)))</f>
        <v>0</v>
      </c>
    </row>
    <row r="317" spans="1:21" outlineLevel="1" x14ac:dyDescent="0.2">
      <c r="A317" s="169">
        <v>13</v>
      </c>
      <c r="B317" s="269"/>
      <c r="C317" s="270"/>
      <c r="D317" s="271"/>
      <c r="E317" s="169"/>
      <c r="F317" s="392"/>
      <c r="G317" s="170"/>
      <c r="H317" s="315"/>
      <c r="I317" s="170"/>
      <c r="J317" s="315"/>
      <c r="K317" s="170"/>
      <c r="L317" s="284"/>
      <c r="M317" s="169"/>
      <c r="N317" s="284"/>
      <c r="O317" s="393">
        <f t="shared" si="69"/>
        <v>0</v>
      </c>
      <c r="P317" s="394">
        <f t="shared" si="70"/>
        <v>0</v>
      </c>
      <c r="Q317" s="395">
        <v>0</v>
      </c>
      <c r="R317" s="171"/>
      <c r="S317" s="169"/>
      <c r="T317" s="167" t="str">
        <f t="shared" si="71"/>
        <v/>
      </c>
      <c r="U317" s="168">
        <f>IF(E317='予算詳細　全体'!$L$4,F317*'予算詳細　全体'!$N$4,IF(E317='予算詳細　全体'!$L$5,F317*'予算詳細　全体'!$N$5,IF(E317='予算詳細　全体'!$L$6,F317*'予算詳細　全体'!$N$6,F317)))</f>
        <v>0</v>
      </c>
    </row>
    <row r="318" spans="1:21" outlineLevel="1" x14ac:dyDescent="0.2">
      <c r="A318" s="169">
        <v>14</v>
      </c>
      <c r="B318" s="269"/>
      <c r="C318" s="270"/>
      <c r="D318" s="271"/>
      <c r="E318" s="169"/>
      <c r="F318" s="392"/>
      <c r="G318" s="170"/>
      <c r="H318" s="315"/>
      <c r="I318" s="170"/>
      <c r="J318" s="315"/>
      <c r="K318" s="170"/>
      <c r="L318" s="284"/>
      <c r="M318" s="169"/>
      <c r="N318" s="284"/>
      <c r="O318" s="393">
        <f t="shared" si="69"/>
        <v>0</v>
      </c>
      <c r="P318" s="394">
        <f t="shared" si="70"/>
        <v>0</v>
      </c>
      <c r="Q318" s="395">
        <v>0</v>
      </c>
      <c r="R318" s="171"/>
      <c r="S318" s="169"/>
      <c r="T318" s="167" t="str">
        <f t="shared" si="71"/>
        <v/>
      </c>
      <c r="U318" s="168">
        <f>IF(E318='予算詳細　全体'!$L$4,F318*'予算詳細　全体'!$N$4,IF(E318='予算詳細　全体'!$L$5,F318*'予算詳細　全体'!$N$5,IF(E318='予算詳細　全体'!$L$6,F318*'予算詳細　全体'!$N$6,F318)))</f>
        <v>0</v>
      </c>
    </row>
    <row r="319" spans="1:21" outlineLevel="1" x14ac:dyDescent="0.2">
      <c r="A319" s="169">
        <v>15</v>
      </c>
      <c r="B319" s="269"/>
      <c r="C319" s="270"/>
      <c r="D319" s="271"/>
      <c r="E319" s="169"/>
      <c r="F319" s="392"/>
      <c r="G319" s="170"/>
      <c r="H319" s="315"/>
      <c r="I319" s="170"/>
      <c r="J319" s="315"/>
      <c r="K319" s="170"/>
      <c r="L319" s="284"/>
      <c r="M319" s="169"/>
      <c r="N319" s="284"/>
      <c r="O319" s="393">
        <f t="shared" si="69"/>
        <v>0</v>
      </c>
      <c r="P319" s="394">
        <f t="shared" si="70"/>
        <v>0</v>
      </c>
      <c r="Q319" s="395">
        <v>0</v>
      </c>
      <c r="R319" s="171"/>
      <c r="S319" s="169"/>
      <c r="T319" s="167" t="str">
        <f t="shared" si="71"/>
        <v/>
      </c>
      <c r="U319" s="168">
        <f>IF(E319='予算詳細　全体'!$L$4,F319*'予算詳細　全体'!$N$4,IF(E319='予算詳細　全体'!$L$5,F319*'予算詳細　全体'!$N$5,IF(E319='予算詳細　全体'!$L$6,F319*'予算詳細　全体'!$N$6,F319)))</f>
        <v>0</v>
      </c>
    </row>
    <row r="320" spans="1:21" outlineLevel="1" x14ac:dyDescent="0.2">
      <c r="A320" s="169">
        <v>16</v>
      </c>
      <c r="B320" s="269"/>
      <c r="C320" s="270"/>
      <c r="D320" s="271"/>
      <c r="E320" s="169"/>
      <c r="F320" s="392"/>
      <c r="G320" s="170"/>
      <c r="H320" s="315"/>
      <c r="I320" s="170"/>
      <c r="J320" s="315"/>
      <c r="K320" s="170"/>
      <c r="L320" s="284"/>
      <c r="M320" s="169"/>
      <c r="N320" s="284"/>
      <c r="O320" s="393">
        <f t="shared" si="69"/>
        <v>0</v>
      </c>
      <c r="P320" s="394">
        <f t="shared" si="70"/>
        <v>0</v>
      </c>
      <c r="Q320" s="395">
        <v>0</v>
      </c>
      <c r="R320" s="171"/>
      <c r="S320" s="169"/>
      <c r="T320" s="167" t="str">
        <f t="shared" si="71"/>
        <v/>
      </c>
      <c r="U320" s="168">
        <f>IF(E320='予算詳細　全体'!$L$4,F320*'予算詳細　全体'!$N$4,IF(E320='予算詳細　全体'!$L$5,F320*'予算詳細　全体'!$N$5,IF(E320='予算詳細　全体'!$L$6,F320*'予算詳細　全体'!$N$6,F320)))</f>
        <v>0</v>
      </c>
    </row>
    <row r="321" spans="1:21" outlineLevel="1" x14ac:dyDescent="0.2">
      <c r="A321" s="169">
        <v>17</v>
      </c>
      <c r="B321" s="269"/>
      <c r="C321" s="270"/>
      <c r="D321" s="271"/>
      <c r="E321" s="169"/>
      <c r="F321" s="392"/>
      <c r="G321" s="170"/>
      <c r="H321" s="315"/>
      <c r="I321" s="170"/>
      <c r="J321" s="315"/>
      <c r="K321" s="170"/>
      <c r="L321" s="284"/>
      <c r="M321" s="169"/>
      <c r="N321" s="284"/>
      <c r="O321" s="393">
        <f t="shared" si="69"/>
        <v>0</v>
      </c>
      <c r="P321" s="394">
        <f t="shared" si="70"/>
        <v>0</v>
      </c>
      <c r="Q321" s="395">
        <v>0</v>
      </c>
      <c r="R321" s="171"/>
      <c r="S321" s="169"/>
      <c r="T321" s="167" t="str">
        <f t="shared" si="71"/>
        <v/>
      </c>
      <c r="U321" s="168">
        <f>IF(E321='予算詳細　全体'!$L$4,F321*'予算詳細　全体'!$N$4,IF(E321='予算詳細　全体'!$L$5,F321*'予算詳細　全体'!$N$5,IF(E321='予算詳細　全体'!$L$6,F321*'予算詳細　全体'!$N$6,F321)))</f>
        <v>0</v>
      </c>
    </row>
    <row r="322" spans="1:21" outlineLevel="1" x14ac:dyDescent="0.2">
      <c r="A322" s="169">
        <v>18</v>
      </c>
      <c r="B322" s="269"/>
      <c r="C322" s="270"/>
      <c r="D322" s="271"/>
      <c r="E322" s="169"/>
      <c r="F322" s="392"/>
      <c r="G322" s="170"/>
      <c r="H322" s="315"/>
      <c r="I322" s="170"/>
      <c r="J322" s="315"/>
      <c r="K322" s="170"/>
      <c r="L322" s="284"/>
      <c r="M322" s="169"/>
      <c r="N322" s="284"/>
      <c r="O322" s="393">
        <f t="shared" si="69"/>
        <v>0</v>
      </c>
      <c r="P322" s="394">
        <f t="shared" si="70"/>
        <v>0</v>
      </c>
      <c r="Q322" s="395">
        <v>0</v>
      </c>
      <c r="R322" s="171"/>
      <c r="S322" s="169"/>
      <c r="T322" s="167" t="str">
        <f t="shared" si="71"/>
        <v/>
      </c>
      <c r="U322" s="168">
        <f>IF(E322='予算詳細　全体'!$L$4,F322*'予算詳細　全体'!$N$4,IF(E322='予算詳細　全体'!$L$5,F322*'予算詳細　全体'!$N$5,IF(E322='予算詳細　全体'!$L$6,F322*'予算詳細　全体'!$N$6,F322)))</f>
        <v>0</v>
      </c>
    </row>
    <row r="323" spans="1:21" outlineLevel="1" x14ac:dyDescent="0.2">
      <c r="A323" s="169">
        <v>19</v>
      </c>
      <c r="B323" s="269"/>
      <c r="C323" s="270"/>
      <c r="D323" s="271"/>
      <c r="E323" s="169"/>
      <c r="F323" s="392"/>
      <c r="G323" s="170"/>
      <c r="H323" s="315"/>
      <c r="I323" s="170"/>
      <c r="J323" s="315"/>
      <c r="K323" s="170"/>
      <c r="L323" s="284"/>
      <c r="M323" s="169"/>
      <c r="N323" s="284"/>
      <c r="O323" s="393">
        <f t="shared" si="69"/>
        <v>0</v>
      </c>
      <c r="P323" s="394">
        <f t="shared" si="70"/>
        <v>0</v>
      </c>
      <c r="Q323" s="395">
        <v>0</v>
      </c>
      <c r="R323" s="171"/>
      <c r="S323" s="169"/>
      <c r="T323" s="167" t="str">
        <f t="shared" si="71"/>
        <v/>
      </c>
      <c r="U323" s="168">
        <f>IF(E323='予算詳細　全体'!$L$4,F323*'予算詳細　全体'!$N$4,IF(E323='予算詳細　全体'!$L$5,F323*'予算詳細　全体'!$N$5,IF(E323='予算詳細　全体'!$L$6,F323*'予算詳細　全体'!$N$6,F323)))</f>
        <v>0</v>
      </c>
    </row>
    <row r="324" spans="1:21" ht="13.5" outlineLevel="1" thickBot="1" x14ac:dyDescent="0.25">
      <c r="A324" s="431">
        <v>20</v>
      </c>
      <c r="B324" s="269"/>
      <c r="C324" s="270"/>
      <c r="D324" s="271"/>
      <c r="E324" s="169"/>
      <c r="F324" s="392"/>
      <c r="G324" s="170"/>
      <c r="H324" s="315"/>
      <c r="I324" s="170"/>
      <c r="J324" s="315"/>
      <c r="K324" s="170"/>
      <c r="L324" s="284"/>
      <c r="M324" s="169"/>
      <c r="N324" s="284"/>
      <c r="O324" s="393">
        <f t="shared" si="69"/>
        <v>0</v>
      </c>
      <c r="P324" s="394">
        <f t="shared" si="70"/>
        <v>0</v>
      </c>
      <c r="Q324" s="395">
        <v>0</v>
      </c>
      <c r="R324" s="171"/>
      <c r="S324" s="169"/>
      <c r="T324" s="167" t="str">
        <f t="shared" si="71"/>
        <v/>
      </c>
      <c r="U324" s="168">
        <f>IF(E324='予算詳細　全体'!$L$4,F324*'予算詳細　全体'!$N$4,IF(E324='予算詳細　全体'!$L$5,F324*'予算詳細　全体'!$N$5,IF(E324='予算詳細　全体'!$L$6,F324*'予算詳細　全体'!$N$6,F324)))</f>
        <v>0</v>
      </c>
    </row>
    <row r="325" spans="1:21" x14ac:dyDescent="0.2">
      <c r="A325" s="432"/>
      <c r="B325" s="221"/>
      <c r="C325" s="221"/>
      <c r="D325" s="221"/>
      <c r="K325" s="140" t="str">
        <f>'予算詳細　全体'!$L$4</f>
        <v>USD</v>
      </c>
      <c r="L325" s="316"/>
      <c r="M325" s="141"/>
      <c r="N325" s="319"/>
      <c r="O325" s="396">
        <f>SUMIF($E$305:$E$324,$K325,O$305:O$324)</f>
        <v>0</v>
      </c>
      <c r="P325" s="396">
        <f t="shared" ref="P325:Q325" si="72">SUMIF($E$305:$E$324,$K325,P$305:P$324)</f>
        <v>0</v>
      </c>
      <c r="Q325" s="397">
        <f t="shared" si="72"/>
        <v>0</v>
      </c>
    </row>
    <row r="326" spans="1:21" x14ac:dyDescent="0.2">
      <c r="A326" s="223"/>
      <c r="B326" s="221"/>
      <c r="C326" s="221"/>
      <c r="D326" s="221"/>
      <c r="K326" s="143" t="str">
        <f>'予算詳細　全体'!$L$5</f>
        <v>MMK</v>
      </c>
      <c r="L326" s="317"/>
      <c r="M326" s="144"/>
      <c r="N326" s="320"/>
      <c r="O326" s="398">
        <f t="shared" ref="O326:Q328" si="73">SUMIF($E$305:$E$324,$K326,O$305:O$324)</f>
        <v>0</v>
      </c>
      <c r="P326" s="398">
        <f t="shared" si="73"/>
        <v>0</v>
      </c>
      <c r="Q326" s="399">
        <f t="shared" si="73"/>
        <v>0</v>
      </c>
    </row>
    <row r="327" spans="1:21" x14ac:dyDescent="0.2">
      <c r="A327" s="223"/>
      <c r="B327" s="221"/>
      <c r="C327" s="221"/>
      <c r="D327" s="221"/>
      <c r="K327" s="143" t="str">
        <f>'予算詳細　全体'!$L$6</f>
        <v>THB</v>
      </c>
      <c r="L327" s="317"/>
      <c r="M327" s="144"/>
      <c r="N327" s="320"/>
      <c r="O327" s="398">
        <f t="shared" si="73"/>
        <v>0</v>
      </c>
      <c r="P327" s="398">
        <f t="shared" si="73"/>
        <v>0</v>
      </c>
      <c r="Q327" s="399">
        <f t="shared" si="73"/>
        <v>0</v>
      </c>
    </row>
    <row r="328" spans="1:21" ht="13.5" thickBot="1" x14ac:dyDescent="0.25">
      <c r="A328" s="223"/>
      <c r="B328" s="221"/>
      <c r="C328" s="221"/>
      <c r="D328" s="221"/>
      <c r="K328" s="146" t="str">
        <f>'予算詳細　全体'!$L$7</f>
        <v>日本円</v>
      </c>
      <c r="L328" s="318"/>
      <c r="M328" s="147"/>
      <c r="N328" s="321"/>
      <c r="O328" s="400">
        <f t="shared" si="73"/>
        <v>0</v>
      </c>
      <c r="P328" s="400">
        <f t="shared" si="73"/>
        <v>0</v>
      </c>
      <c r="Q328" s="401">
        <f t="shared" si="73"/>
        <v>0</v>
      </c>
    </row>
    <row r="329" spans="1:21" x14ac:dyDescent="0.2">
      <c r="B329" s="221"/>
      <c r="C329" s="221"/>
      <c r="D329" s="221"/>
      <c r="K329" s="435"/>
      <c r="L329" s="436"/>
      <c r="M329" s="437"/>
      <c r="N329" s="436"/>
      <c r="O329" s="438"/>
      <c r="P329" s="438"/>
      <c r="Q329" s="438"/>
    </row>
    <row r="330" spans="1:21" x14ac:dyDescent="0.2">
      <c r="B330" s="221" t="s">
        <v>404</v>
      </c>
      <c r="C330" s="221"/>
      <c r="D330" s="221"/>
    </row>
    <row r="331" spans="1:21" s="10" customFormat="1" ht="13.5" thickBot="1" x14ac:dyDescent="0.25">
      <c r="A331" s="149" t="s">
        <v>286</v>
      </c>
      <c r="B331" s="572" t="s">
        <v>287</v>
      </c>
      <c r="C331" s="573"/>
      <c r="D331" s="574"/>
      <c r="E331" s="149" t="s">
        <v>288</v>
      </c>
      <c r="F331" s="391" t="s">
        <v>289</v>
      </c>
      <c r="G331" s="149" t="s">
        <v>290</v>
      </c>
      <c r="H331" s="149" t="s">
        <v>291</v>
      </c>
      <c r="I331" s="149" t="s">
        <v>290</v>
      </c>
      <c r="J331" s="149" t="s">
        <v>291</v>
      </c>
      <c r="K331" s="149" t="s">
        <v>290</v>
      </c>
      <c r="L331" s="149" t="s">
        <v>291</v>
      </c>
      <c r="M331" s="149" t="s">
        <v>290</v>
      </c>
      <c r="N331" s="149" t="s">
        <v>291</v>
      </c>
      <c r="O331" s="391" t="s">
        <v>296</v>
      </c>
      <c r="P331" s="391" t="s">
        <v>294</v>
      </c>
      <c r="Q331" s="391" t="s">
        <v>295</v>
      </c>
      <c r="R331" s="149" t="s">
        <v>292</v>
      </c>
      <c r="S331" s="149" t="s">
        <v>422</v>
      </c>
      <c r="T331" s="166" t="s">
        <v>421</v>
      </c>
      <c r="U331" s="166" t="s">
        <v>297</v>
      </c>
    </row>
    <row r="332" spans="1:21" ht="13.5" thickTop="1" x14ac:dyDescent="0.2">
      <c r="A332" s="169">
        <v>1</v>
      </c>
      <c r="B332" s="269"/>
      <c r="C332" s="270"/>
      <c r="D332" s="271"/>
      <c r="E332" s="169"/>
      <c r="F332" s="392"/>
      <c r="G332" s="170"/>
      <c r="H332" s="315"/>
      <c r="I332" s="170"/>
      <c r="J332" s="315"/>
      <c r="K332" s="170"/>
      <c r="L332" s="284"/>
      <c r="M332" s="169"/>
      <c r="N332" s="284"/>
      <c r="O332" s="393">
        <f>ROUNDDOWN(PRODUCT(F332,G332,I332,K332,M332),2)</f>
        <v>0</v>
      </c>
      <c r="P332" s="394">
        <f>O332-Q332</f>
        <v>0</v>
      </c>
      <c r="Q332" s="395">
        <v>0</v>
      </c>
      <c r="R332" s="171"/>
      <c r="S332" s="169"/>
      <c r="T332" s="167" t="str">
        <f t="shared" ref="T332:T334" si="74">IF(U332&gt;49999,"3者見積必要","")</f>
        <v/>
      </c>
      <c r="U332" s="168">
        <f>IF(E332='予算詳細　全体'!$L$4,F332*'予算詳細　全体'!$N$4,IF(E332='予算詳細　全体'!$L$5,F332*'予算詳細　全体'!$N$5,IF(E332='予算詳細　全体'!$L$6,F332*'予算詳細　全体'!$N$6,F332)))</f>
        <v>0</v>
      </c>
    </row>
    <row r="333" spans="1:21" x14ac:dyDescent="0.2">
      <c r="A333" s="169">
        <v>2</v>
      </c>
      <c r="B333" s="269"/>
      <c r="C333" s="270"/>
      <c r="D333" s="271"/>
      <c r="E333" s="169"/>
      <c r="F333" s="392"/>
      <c r="G333" s="170"/>
      <c r="H333" s="315"/>
      <c r="I333" s="170"/>
      <c r="J333" s="315"/>
      <c r="K333" s="170"/>
      <c r="L333" s="284"/>
      <c r="M333" s="169"/>
      <c r="N333" s="284"/>
      <c r="O333" s="393">
        <f t="shared" ref="O333:O334" si="75">ROUNDDOWN(PRODUCT(F333,G333,I333,K333,M333),2)</f>
        <v>0</v>
      </c>
      <c r="P333" s="394">
        <f>O333-Q333</f>
        <v>0</v>
      </c>
      <c r="Q333" s="395">
        <v>0</v>
      </c>
      <c r="R333" s="171"/>
      <c r="S333" s="169"/>
      <c r="T333" s="167" t="str">
        <f t="shared" si="74"/>
        <v/>
      </c>
      <c r="U333" s="168">
        <f>IF(E333='予算詳細　全体'!$L$4,F333*'予算詳細　全体'!$N$4,IF(E333='予算詳細　全体'!$L$5,F333*'予算詳細　全体'!$N$5,IF(E333='予算詳細　全体'!$L$6,F333*'予算詳細　全体'!$N$6,F333)))</f>
        <v>0</v>
      </c>
    </row>
    <row r="334" spans="1:21" ht="13.5" thickBot="1" x14ac:dyDescent="0.25">
      <c r="A334" s="169">
        <v>3</v>
      </c>
      <c r="B334" s="269"/>
      <c r="C334" s="270"/>
      <c r="D334" s="271"/>
      <c r="E334" s="169"/>
      <c r="F334" s="392"/>
      <c r="G334" s="170"/>
      <c r="H334" s="315"/>
      <c r="I334" s="170"/>
      <c r="J334" s="315"/>
      <c r="K334" s="170"/>
      <c r="L334" s="284"/>
      <c r="M334" s="169"/>
      <c r="N334" s="284"/>
      <c r="O334" s="393">
        <f t="shared" si="75"/>
        <v>0</v>
      </c>
      <c r="P334" s="394">
        <f>O334-Q334</f>
        <v>0</v>
      </c>
      <c r="Q334" s="395">
        <v>0</v>
      </c>
      <c r="R334" s="171"/>
      <c r="S334" s="169"/>
      <c r="T334" s="167" t="str">
        <f t="shared" si="74"/>
        <v/>
      </c>
      <c r="U334" s="168">
        <f>IF(E334='予算詳細　全体'!$L$4,F334*'予算詳細　全体'!$N$4,IF(E334='予算詳細　全体'!$L$5,F334*'予算詳細　全体'!$N$5,IF(E334='予算詳細　全体'!$L$6,F334*'予算詳細　全体'!$N$6,F334)))</f>
        <v>0</v>
      </c>
    </row>
    <row r="335" spans="1:21" x14ac:dyDescent="0.2">
      <c r="B335" s="221"/>
      <c r="C335" s="221"/>
      <c r="D335" s="221"/>
      <c r="K335" s="140" t="str">
        <f>'予算詳細　全体'!$L$4</f>
        <v>USD</v>
      </c>
      <c r="L335" s="316"/>
      <c r="M335" s="141"/>
      <c r="N335" s="319"/>
      <c r="O335" s="396">
        <f>SUMIF($E$332:$E$334,$K335,O$332:O$334)</f>
        <v>0</v>
      </c>
      <c r="P335" s="396">
        <f t="shared" ref="P335:Q335" si="76">SUMIF($E$332:$E$334,$K335,P$332:P$334)</f>
        <v>0</v>
      </c>
      <c r="Q335" s="397">
        <f t="shared" si="76"/>
        <v>0</v>
      </c>
    </row>
    <row r="336" spans="1:21" x14ac:dyDescent="0.2">
      <c r="B336" s="221"/>
      <c r="C336" s="221"/>
      <c r="D336" s="221"/>
      <c r="K336" s="143" t="str">
        <f>'予算詳細　全体'!$L$5</f>
        <v>MMK</v>
      </c>
      <c r="L336" s="317"/>
      <c r="M336" s="144"/>
      <c r="N336" s="320"/>
      <c r="O336" s="398">
        <f t="shared" ref="O336:Q338" si="77">SUMIF($E$332:$E$334,$K336,O$332:O$334)</f>
        <v>0</v>
      </c>
      <c r="P336" s="398">
        <f t="shared" si="77"/>
        <v>0</v>
      </c>
      <c r="Q336" s="399">
        <f t="shared" si="77"/>
        <v>0</v>
      </c>
    </row>
    <row r="337" spans="1:21" x14ac:dyDescent="0.2">
      <c r="B337" s="221"/>
      <c r="C337" s="221"/>
      <c r="D337" s="221"/>
      <c r="K337" s="143" t="str">
        <f>'予算詳細　全体'!$L$6</f>
        <v>THB</v>
      </c>
      <c r="L337" s="317"/>
      <c r="M337" s="144"/>
      <c r="N337" s="320"/>
      <c r="O337" s="398">
        <f t="shared" si="77"/>
        <v>0</v>
      </c>
      <c r="P337" s="398">
        <f t="shared" si="77"/>
        <v>0</v>
      </c>
      <c r="Q337" s="399">
        <f t="shared" si="77"/>
        <v>0</v>
      </c>
    </row>
    <row r="338" spans="1:21" ht="13.5" thickBot="1" x14ac:dyDescent="0.25">
      <c r="B338" s="221"/>
      <c r="C338" s="221"/>
      <c r="D338" s="221"/>
      <c r="K338" s="146" t="str">
        <f>'予算詳細　全体'!$L$7</f>
        <v>日本円</v>
      </c>
      <c r="L338" s="318"/>
      <c r="M338" s="147"/>
      <c r="N338" s="321"/>
      <c r="O338" s="400">
        <f t="shared" si="77"/>
        <v>0</v>
      </c>
      <c r="P338" s="400">
        <f t="shared" si="77"/>
        <v>0</v>
      </c>
      <c r="Q338" s="401">
        <f t="shared" si="77"/>
        <v>0</v>
      </c>
    </row>
    <row r="339" spans="1:21" x14ac:dyDescent="0.2">
      <c r="B339" s="221"/>
      <c r="C339" s="221"/>
      <c r="D339" s="221"/>
      <c r="K339" s="435"/>
      <c r="L339" s="436"/>
      <c r="M339" s="437"/>
      <c r="N339" s="436"/>
      <c r="O339" s="438"/>
      <c r="P339" s="438"/>
      <c r="Q339" s="438"/>
    </row>
    <row r="340" spans="1:21" x14ac:dyDescent="0.2">
      <c r="B340" s="221" t="s">
        <v>403</v>
      </c>
      <c r="C340" s="221"/>
      <c r="D340" s="221"/>
    </row>
    <row r="341" spans="1:21" s="10" customFormat="1" ht="13.5" thickBot="1" x14ac:dyDescent="0.25">
      <c r="A341" s="149" t="s">
        <v>286</v>
      </c>
      <c r="B341" s="572" t="s">
        <v>287</v>
      </c>
      <c r="C341" s="573"/>
      <c r="D341" s="574"/>
      <c r="E341" s="149" t="s">
        <v>288</v>
      </c>
      <c r="F341" s="391" t="s">
        <v>289</v>
      </c>
      <c r="G341" s="149" t="s">
        <v>290</v>
      </c>
      <c r="H341" s="149" t="s">
        <v>291</v>
      </c>
      <c r="I341" s="149" t="s">
        <v>290</v>
      </c>
      <c r="J341" s="149" t="s">
        <v>291</v>
      </c>
      <c r="K341" s="149" t="s">
        <v>290</v>
      </c>
      <c r="L341" s="149" t="s">
        <v>291</v>
      </c>
      <c r="M341" s="149" t="s">
        <v>290</v>
      </c>
      <c r="N341" s="149" t="s">
        <v>291</v>
      </c>
      <c r="O341" s="391" t="s">
        <v>296</v>
      </c>
      <c r="P341" s="391" t="s">
        <v>294</v>
      </c>
      <c r="Q341" s="391" t="s">
        <v>295</v>
      </c>
      <c r="R341" s="149" t="s">
        <v>292</v>
      </c>
      <c r="S341" s="149" t="s">
        <v>422</v>
      </c>
      <c r="T341" s="166" t="s">
        <v>421</v>
      </c>
      <c r="U341" s="166" t="s">
        <v>297</v>
      </c>
    </row>
    <row r="342" spans="1:21" ht="13.5" thickTop="1" x14ac:dyDescent="0.2">
      <c r="A342" s="169"/>
      <c r="B342" s="269"/>
      <c r="C342" s="270"/>
      <c r="D342" s="271"/>
      <c r="E342" s="169"/>
      <c r="F342" s="392"/>
      <c r="G342" s="170"/>
      <c r="H342" s="315"/>
      <c r="I342" s="170"/>
      <c r="J342" s="315"/>
      <c r="K342" s="170"/>
      <c r="L342" s="284"/>
      <c r="M342" s="169"/>
      <c r="N342" s="284"/>
      <c r="O342" s="393">
        <f>ROUNDDOWN(PRODUCT(F342,G342,I342,K342,M342),2)</f>
        <v>0</v>
      </c>
      <c r="P342" s="394">
        <f>O342-Q342</f>
        <v>0</v>
      </c>
      <c r="Q342" s="395">
        <v>0</v>
      </c>
      <c r="R342" s="171"/>
      <c r="S342" s="169"/>
      <c r="T342" s="167" t="str">
        <f t="shared" ref="T342:T346" si="78">IF(U342&gt;49999,"3者見積必要","")</f>
        <v/>
      </c>
      <c r="U342" s="168">
        <f>IF(E342='予算詳細　全体'!$L$4,F342*'予算詳細　全体'!$N$4,IF(E342='予算詳細　全体'!$L$5,F342*'予算詳細　全体'!$N$5,IF(E342='予算詳細　全体'!$L$6,F342*'予算詳細　全体'!$N$6,F342)))</f>
        <v>0</v>
      </c>
    </row>
    <row r="343" spans="1:21" x14ac:dyDescent="0.2">
      <c r="A343" s="169"/>
      <c r="B343" s="269"/>
      <c r="C343" s="270"/>
      <c r="D343" s="271"/>
      <c r="E343" s="169"/>
      <c r="F343" s="392"/>
      <c r="G343" s="170"/>
      <c r="H343" s="315"/>
      <c r="I343" s="170"/>
      <c r="J343" s="315"/>
      <c r="K343" s="170"/>
      <c r="L343" s="284"/>
      <c r="M343" s="169"/>
      <c r="N343" s="284"/>
      <c r="O343" s="393">
        <f t="shared" ref="O343:O346" si="79">ROUNDDOWN(PRODUCT(F343,G343,I343,K343,M343),2)</f>
        <v>0</v>
      </c>
      <c r="P343" s="394">
        <f>O343-Q343</f>
        <v>0</v>
      </c>
      <c r="Q343" s="395">
        <v>0</v>
      </c>
      <c r="R343" s="171"/>
      <c r="S343" s="169"/>
      <c r="T343" s="167" t="str">
        <f t="shared" si="78"/>
        <v/>
      </c>
      <c r="U343" s="168">
        <f>IF(E343='予算詳細　全体'!$L$4,F343*'予算詳細　全体'!$N$4,IF(E343='予算詳細　全体'!$L$5,F343*'予算詳細　全体'!$N$5,IF(E343='予算詳細　全体'!$L$6,F343*'予算詳細　全体'!$N$6,F343)))</f>
        <v>0</v>
      </c>
    </row>
    <row r="344" spans="1:21" x14ac:dyDescent="0.2">
      <c r="A344" s="169"/>
      <c r="B344" s="269"/>
      <c r="C344" s="270"/>
      <c r="D344" s="271"/>
      <c r="E344" s="169"/>
      <c r="F344" s="392"/>
      <c r="G344" s="170"/>
      <c r="H344" s="315"/>
      <c r="I344" s="170"/>
      <c r="J344" s="315"/>
      <c r="K344" s="170"/>
      <c r="L344" s="284"/>
      <c r="M344" s="169"/>
      <c r="N344" s="284"/>
      <c r="O344" s="393">
        <f t="shared" si="79"/>
        <v>0</v>
      </c>
      <c r="P344" s="394">
        <f>O344-Q344</f>
        <v>0</v>
      </c>
      <c r="Q344" s="395">
        <v>0</v>
      </c>
      <c r="R344" s="171"/>
      <c r="S344" s="169"/>
      <c r="T344" s="167" t="str">
        <f t="shared" si="78"/>
        <v/>
      </c>
      <c r="U344" s="168">
        <f>IF(E344='予算詳細　全体'!$L$4,F344*'予算詳細　全体'!$N$4,IF(E344='予算詳細　全体'!$L$5,F344*'予算詳細　全体'!$N$5,IF(E344='予算詳細　全体'!$L$6,F344*'予算詳細　全体'!$N$6,F344)))</f>
        <v>0</v>
      </c>
    </row>
    <row r="345" spans="1:21" x14ac:dyDescent="0.2">
      <c r="A345" s="169"/>
      <c r="B345" s="269"/>
      <c r="C345" s="270"/>
      <c r="D345" s="271"/>
      <c r="E345" s="169"/>
      <c r="F345" s="392"/>
      <c r="G345" s="170"/>
      <c r="H345" s="315"/>
      <c r="I345" s="170"/>
      <c r="J345" s="315"/>
      <c r="K345" s="170"/>
      <c r="L345" s="284"/>
      <c r="M345" s="169"/>
      <c r="N345" s="284"/>
      <c r="O345" s="393">
        <f t="shared" si="79"/>
        <v>0</v>
      </c>
      <c r="P345" s="394">
        <f>O345-Q345</f>
        <v>0</v>
      </c>
      <c r="Q345" s="395">
        <v>0</v>
      </c>
      <c r="R345" s="171"/>
      <c r="S345" s="169"/>
      <c r="T345" s="167" t="str">
        <f t="shared" si="78"/>
        <v/>
      </c>
      <c r="U345" s="168">
        <f>IF(E345='予算詳細　全体'!$L$4,F345*'予算詳細　全体'!$N$4,IF(E345='予算詳細　全体'!$L$5,F345*'予算詳細　全体'!$N$5,IF(E345='予算詳細　全体'!$L$6,F345*'予算詳細　全体'!$N$6,F345)))</f>
        <v>0</v>
      </c>
    </row>
    <row r="346" spans="1:21" ht="13.5" thickBot="1" x14ac:dyDescent="0.25">
      <c r="A346" s="169"/>
      <c r="B346" s="269"/>
      <c r="C346" s="270"/>
      <c r="D346" s="271"/>
      <c r="E346" s="169"/>
      <c r="F346" s="392"/>
      <c r="G346" s="170"/>
      <c r="H346" s="315"/>
      <c r="I346" s="170"/>
      <c r="J346" s="315"/>
      <c r="K346" s="170"/>
      <c r="L346" s="284"/>
      <c r="M346" s="169"/>
      <c r="N346" s="284"/>
      <c r="O346" s="393">
        <f t="shared" si="79"/>
        <v>0</v>
      </c>
      <c r="P346" s="394">
        <f>O346-Q346</f>
        <v>0</v>
      </c>
      <c r="Q346" s="395">
        <v>0</v>
      </c>
      <c r="R346" s="171"/>
      <c r="S346" s="169"/>
      <c r="T346" s="167" t="str">
        <f t="shared" si="78"/>
        <v/>
      </c>
      <c r="U346" s="168">
        <f>IF(E346='予算詳細　全体'!$L$4,F346*'予算詳細　全体'!$N$4,IF(E346='予算詳細　全体'!$L$5,F346*'予算詳細　全体'!$N$5,IF(E346='予算詳細　全体'!$L$6,F346*'予算詳細　全体'!$N$6,F346)))</f>
        <v>0</v>
      </c>
    </row>
    <row r="347" spans="1:21" x14ac:dyDescent="0.2">
      <c r="B347" s="221"/>
      <c r="C347" s="221"/>
      <c r="D347" s="221"/>
      <c r="K347" s="140" t="str">
        <f>'予算詳細　全体'!$L$4</f>
        <v>USD</v>
      </c>
      <c r="L347" s="316"/>
      <c r="M347" s="141"/>
      <c r="N347" s="319"/>
      <c r="O347" s="396">
        <f>SUMIF($E$342:$E$346,$K347,O$342:O$346)</f>
        <v>0</v>
      </c>
      <c r="P347" s="396">
        <f>SUMIF($E$342:$E$346,$K347,P$342:P$346)</f>
        <v>0</v>
      </c>
      <c r="Q347" s="397">
        <f t="shared" ref="Q347" si="80">SUMIF($E$342:$E$346,$K347,Q$342:Q$346)</f>
        <v>0</v>
      </c>
    </row>
    <row r="348" spans="1:21" x14ac:dyDescent="0.2">
      <c r="B348" s="221"/>
      <c r="C348" s="221"/>
      <c r="D348" s="221"/>
      <c r="K348" s="143" t="str">
        <f>'予算詳細　全体'!$L$5</f>
        <v>MMK</v>
      </c>
      <c r="L348" s="317"/>
      <c r="M348" s="144"/>
      <c r="N348" s="320"/>
      <c r="O348" s="398">
        <f t="shared" ref="O348:Q350" si="81">SUMIF($E$342:$E$346,$K348,O$342:O$346)</f>
        <v>0</v>
      </c>
      <c r="P348" s="398">
        <f t="shared" si="81"/>
        <v>0</v>
      </c>
      <c r="Q348" s="399">
        <f t="shared" si="81"/>
        <v>0</v>
      </c>
    </row>
    <row r="349" spans="1:21" x14ac:dyDescent="0.2">
      <c r="B349" s="221"/>
      <c r="C349" s="221"/>
      <c r="D349" s="221"/>
      <c r="K349" s="143" t="str">
        <f>'予算詳細　全体'!$L$6</f>
        <v>THB</v>
      </c>
      <c r="L349" s="317"/>
      <c r="M349" s="144"/>
      <c r="N349" s="320"/>
      <c r="O349" s="398">
        <f t="shared" si="81"/>
        <v>0</v>
      </c>
      <c r="P349" s="398">
        <f t="shared" si="81"/>
        <v>0</v>
      </c>
      <c r="Q349" s="399">
        <f t="shared" si="81"/>
        <v>0</v>
      </c>
    </row>
    <row r="350" spans="1:21" ht="13.5" thickBot="1" x14ac:dyDescent="0.25">
      <c r="B350" s="221"/>
      <c r="C350" s="221"/>
      <c r="D350" s="221"/>
      <c r="K350" s="146" t="str">
        <f>'予算詳細　全体'!$L$7</f>
        <v>日本円</v>
      </c>
      <c r="L350" s="318"/>
      <c r="M350" s="147"/>
      <c r="N350" s="321"/>
      <c r="O350" s="400">
        <f t="shared" si="81"/>
        <v>0</v>
      </c>
      <c r="P350" s="400">
        <f t="shared" si="81"/>
        <v>0</v>
      </c>
      <c r="Q350" s="401">
        <f t="shared" si="81"/>
        <v>0</v>
      </c>
    </row>
    <row r="351" spans="1:21" x14ac:dyDescent="0.2">
      <c r="B351" s="221"/>
      <c r="C351" s="221"/>
      <c r="D351" s="221"/>
    </row>
    <row r="352" spans="1:21" x14ac:dyDescent="0.2">
      <c r="B352" s="221"/>
      <c r="C352" s="221"/>
      <c r="D352" s="221"/>
    </row>
    <row r="353" spans="2:4" x14ac:dyDescent="0.2">
      <c r="B353" s="221"/>
      <c r="C353" s="221"/>
      <c r="D353" s="221"/>
    </row>
    <row r="354" spans="2:4" x14ac:dyDescent="0.2">
      <c r="B354" s="221"/>
      <c r="C354" s="221"/>
      <c r="D354" s="221"/>
    </row>
    <row r="355" spans="2:4" x14ac:dyDescent="0.2">
      <c r="B355" s="221"/>
      <c r="C355" s="221"/>
      <c r="D355" s="221"/>
    </row>
    <row r="356" spans="2:4" x14ac:dyDescent="0.2">
      <c r="B356" s="221"/>
      <c r="C356" s="221"/>
      <c r="D356" s="221"/>
    </row>
    <row r="357" spans="2:4" x14ac:dyDescent="0.2">
      <c r="B357" s="221"/>
      <c r="C357" s="221"/>
      <c r="D357" s="221"/>
    </row>
    <row r="358" spans="2:4" x14ac:dyDescent="0.2">
      <c r="B358" s="221"/>
      <c r="C358" s="221"/>
      <c r="D358" s="221"/>
    </row>
    <row r="359" spans="2:4" x14ac:dyDescent="0.2">
      <c r="B359" s="221"/>
      <c r="C359" s="221"/>
      <c r="D359" s="221"/>
    </row>
  </sheetData>
  <sheetProtection selectLockedCells="1"/>
  <mergeCells count="20">
    <mergeCell ref="B197:D197"/>
    <mergeCell ref="B6:D6"/>
    <mergeCell ref="B19:D19"/>
    <mergeCell ref="B31:D31"/>
    <mergeCell ref="B57:D57"/>
    <mergeCell ref="B83:D83"/>
    <mergeCell ref="B109:D109"/>
    <mergeCell ref="B136:D136"/>
    <mergeCell ref="B151:D151"/>
    <mergeCell ref="B163:D163"/>
    <mergeCell ref="B174:D174"/>
    <mergeCell ref="B185:D185"/>
    <mergeCell ref="B331:D331"/>
    <mergeCell ref="B341:D341"/>
    <mergeCell ref="B209:D209"/>
    <mergeCell ref="B221:D221"/>
    <mergeCell ref="B233:D233"/>
    <mergeCell ref="B250:D250"/>
    <mergeCell ref="B277:D277"/>
    <mergeCell ref="B304:D304"/>
  </mergeCells>
  <phoneticPr fontId="11"/>
  <dataValidations count="1">
    <dataValidation type="list" allowBlank="1" showInputMessage="1" showErrorMessage="1" sqref="E17">
      <formula1>$R$2:$R$5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E7:E13 E20:E24 E32:E51 E58:E77 E84:E103 E110:E129 E137:E145 E152:E157 E164:E168 E175:E177 E186:E191 E198:E202 E210:E214 E222:E226 E234:E242 E251:E270 E278:E297 E305:E324 E332:E334 E342:E346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U78"/>
  <sheetViews>
    <sheetView topLeftCell="A58" zoomScaleNormal="100" workbookViewId="0">
      <selection activeCell="E77" sqref="E77"/>
    </sheetView>
  </sheetViews>
  <sheetFormatPr defaultRowHeight="13" outlineLevelRow="1" outlineLevelCol="1" x14ac:dyDescent="0.2"/>
  <cols>
    <col min="1" max="1" width="5.08984375" customWidth="1"/>
    <col min="2" max="3" width="5.08984375" style="221" customWidth="1"/>
    <col min="4" max="4" width="15.26953125" style="221" customWidth="1"/>
    <col min="6" max="6" width="11" style="390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90" bestFit="1" customWidth="1"/>
    <col min="17" max="17" width="9.08984375" style="390" bestFit="1" customWidth="1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326"/>
      <c r="C1" s="43" t="s">
        <v>334</v>
      </c>
    </row>
    <row r="2" spans="1:21" x14ac:dyDescent="0.2">
      <c r="A2" s="172" t="s">
        <v>402</v>
      </c>
    </row>
    <row r="3" spans="1:21" x14ac:dyDescent="0.2">
      <c r="A3" s="172"/>
      <c r="B3" s="221" t="s">
        <v>406</v>
      </c>
    </row>
    <row r="4" spans="1:21" x14ac:dyDescent="0.2">
      <c r="C4" s="221" t="s">
        <v>395</v>
      </c>
    </row>
    <row r="5" spans="1:21" s="10" customFormat="1" ht="13.5" thickBot="1" x14ac:dyDescent="0.25">
      <c r="A5" s="149" t="s">
        <v>286</v>
      </c>
      <c r="B5" s="572" t="s">
        <v>287</v>
      </c>
      <c r="C5" s="573"/>
      <c r="D5" s="574"/>
      <c r="E5" s="149" t="s">
        <v>288</v>
      </c>
      <c r="F5" s="391" t="s">
        <v>289</v>
      </c>
      <c r="G5" s="149" t="s">
        <v>290</v>
      </c>
      <c r="H5" s="149" t="s">
        <v>291</v>
      </c>
      <c r="I5" s="149" t="s">
        <v>290</v>
      </c>
      <c r="J5" s="149" t="s">
        <v>291</v>
      </c>
      <c r="K5" s="149" t="s">
        <v>290</v>
      </c>
      <c r="L5" s="149" t="s">
        <v>291</v>
      </c>
      <c r="M5" s="149" t="s">
        <v>290</v>
      </c>
      <c r="N5" s="149" t="s">
        <v>291</v>
      </c>
      <c r="O5" s="391" t="s">
        <v>296</v>
      </c>
      <c r="P5" s="391" t="s">
        <v>294</v>
      </c>
      <c r="Q5" s="391" t="s">
        <v>295</v>
      </c>
      <c r="R5" s="149" t="s">
        <v>292</v>
      </c>
      <c r="S5" s="149" t="s">
        <v>422</v>
      </c>
      <c r="T5" s="166" t="s">
        <v>421</v>
      </c>
      <c r="U5" s="166" t="s">
        <v>297</v>
      </c>
    </row>
    <row r="6" spans="1:21" ht="13.5" thickTop="1" x14ac:dyDescent="0.2">
      <c r="A6" s="169"/>
      <c r="B6" s="269"/>
      <c r="C6" s="270"/>
      <c r="D6" s="271"/>
      <c r="E6" s="169" t="s">
        <v>26</v>
      </c>
      <c r="F6" s="392">
        <v>50000</v>
      </c>
      <c r="G6" s="170">
        <v>2</v>
      </c>
      <c r="H6" s="315"/>
      <c r="I6" s="170"/>
      <c r="J6" s="315"/>
      <c r="K6" s="170"/>
      <c r="L6" s="284"/>
      <c r="M6" s="169"/>
      <c r="N6" s="284"/>
      <c r="O6" s="393">
        <f>ROUNDDOWN(PRODUCT(F6,G6,I6,K6,M6),2)</f>
        <v>100000</v>
      </c>
      <c r="P6" s="394">
        <f>O6-Q6</f>
        <v>100000</v>
      </c>
      <c r="Q6" s="395">
        <v>0</v>
      </c>
      <c r="R6" s="171"/>
      <c r="S6" s="169"/>
      <c r="T6" s="167" t="str">
        <f>IF(U6&gt;49999,"3者見積必要","")</f>
        <v>3者見積必要</v>
      </c>
      <c r="U6" s="168">
        <f>IF(E6='予算詳細　全体'!$L$4,F6*'予算詳細　全体'!$N$4,IF(E6='予算詳細　全体'!$L$5,F6*'予算詳細　全体'!$N$5,IF(E6='予算詳細　全体'!$L$6,F6*'予算詳細　全体'!$N$6,F6)))</f>
        <v>50000</v>
      </c>
    </row>
    <row r="7" spans="1:21" x14ac:dyDescent="0.2">
      <c r="A7" s="169"/>
      <c r="B7" s="269"/>
      <c r="C7" s="270"/>
      <c r="D7" s="271"/>
      <c r="E7" s="169" t="s">
        <v>26</v>
      </c>
      <c r="F7" s="392">
        <v>2500</v>
      </c>
      <c r="G7" s="170">
        <v>3</v>
      </c>
      <c r="H7" s="315"/>
      <c r="I7" s="170">
        <v>2</v>
      </c>
      <c r="J7" s="315"/>
      <c r="K7" s="170"/>
      <c r="L7" s="284"/>
      <c r="M7" s="169"/>
      <c r="N7" s="284"/>
      <c r="O7" s="393">
        <f t="shared" ref="O7:O12" si="0">ROUNDDOWN(PRODUCT(F7,G7,I7,K7,M7),2)</f>
        <v>15000</v>
      </c>
      <c r="P7" s="394">
        <f t="shared" ref="P7:P12" si="1">O7-Q7</f>
        <v>15000</v>
      </c>
      <c r="Q7" s="395">
        <v>0</v>
      </c>
      <c r="R7" s="171"/>
      <c r="S7" s="169"/>
      <c r="T7" s="167" t="str">
        <f t="shared" ref="T7:T12" si="2">IF(U7&gt;49999,"3者見積必要","")</f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2500</v>
      </c>
    </row>
    <row r="8" spans="1:21" x14ac:dyDescent="0.2">
      <c r="A8" s="169"/>
      <c r="B8" s="269"/>
      <c r="C8" s="270"/>
      <c r="D8" s="271"/>
      <c r="E8" s="169" t="s">
        <v>26</v>
      </c>
      <c r="F8" s="392">
        <v>2000</v>
      </c>
      <c r="G8" s="170">
        <v>3</v>
      </c>
      <c r="H8" s="315"/>
      <c r="I8" s="170">
        <v>2</v>
      </c>
      <c r="J8" s="315"/>
      <c r="K8" s="170"/>
      <c r="L8" s="284"/>
      <c r="M8" s="169"/>
      <c r="N8" s="284"/>
      <c r="O8" s="393">
        <f t="shared" si="0"/>
        <v>12000</v>
      </c>
      <c r="P8" s="394">
        <f t="shared" si="1"/>
        <v>12000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2000</v>
      </c>
    </row>
    <row r="9" spans="1:21" x14ac:dyDescent="0.2">
      <c r="A9" s="169"/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0"/>
        <v>0</v>
      </c>
      <c r="P9" s="394">
        <f t="shared" si="1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2">
      <c r="A10" s="169"/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0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2">
      <c r="A11" s="169"/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0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ht="13.5" thickBot="1" x14ac:dyDescent="0.25">
      <c r="A12" s="169"/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0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outlineLevel="1" x14ac:dyDescent="0.2">
      <c r="K13" s="140" t="str">
        <f>'予算詳細　全体'!$L$4</f>
        <v>USD</v>
      </c>
      <c r="L13" s="316"/>
      <c r="M13" s="141"/>
      <c r="N13" s="319"/>
      <c r="O13" s="396">
        <f>SUMIF($E$6:$E$12,$K13,O$6:O$12)</f>
        <v>0</v>
      </c>
      <c r="P13" s="396">
        <f t="shared" ref="O13:Q16" si="3">SUMIF($E$6:$E$12,$K13,P$6:P$12)</f>
        <v>0</v>
      </c>
      <c r="Q13" s="397">
        <f t="shared" si="3"/>
        <v>0</v>
      </c>
    </row>
    <row r="14" spans="1:21" outlineLevel="1" x14ac:dyDescent="0.2">
      <c r="K14" s="143" t="str">
        <f>'予算詳細　全体'!$L$5</f>
        <v>MMK</v>
      </c>
      <c r="L14" s="317"/>
      <c r="M14" s="144"/>
      <c r="N14" s="320"/>
      <c r="O14" s="398">
        <f t="shared" si="3"/>
        <v>0</v>
      </c>
      <c r="P14" s="398">
        <f t="shared" si="3"/>
        <v>0</v>
      </c>
      <c r="Q14" s="399">
        <f t="shared" si="3"/>
        <v>0</v>
      </c>
    </row>
    <row r="15" spans="1:21" outlineLevel="1" x14ac:dyDescent="0.2">
      <c r="K15" s="143" t="str">
        <f>'予算詳細　全体'!$L$6</f>
        <v>THB</v>
      </c>
      <c r="L15" s="317"/>
      <c r="M15" s="144"/>
      <c r="N15" s="320"/>
      <c r="O15" s="398">
        <f t="shared" si="3"/>
        <v>0</v>
      </c>
      <c r="P15" s="398">
        <f t="shared" si="3"/>
        <v>0</v>
      </c>
      <c r="Q15" s="399">
        <f t="shared" si="3"/>
        <v>0</v>
      </c>
    </row>
    <row r="16" spans="1:21" ht="13.5" thickBot="1" x14ac:dyDescent="0.25">
      <c r="K16" s="415" t="str">
        <f>'予算詳細　全体'!$L$7</f>
        <v>日本円</v>
      </c>
      <c r="L16" s="318"/>
      <c r="M16" s="147"/>
      <c r="N16" s="321"/>
      <c r="O16" s="400">
        <f t="shared" si="3"/>
        <v>127000</v>
      </c>
      <c r="P16" s="400">
        <f t="shared" si="3"/>
        <v>127000</v>
      </c>
      <c r="Q16" s="401">
        <f t="shared" si="3"/>
        <v>0</v>
      </c>
    </row>
    <row r="17" spans="1:21" x14ac:dyDescent="0.2">
      <c r="K17" s="435"/>
      <c r="L17" s="436"/>
      <c r="M17" s="437"/>
      <c r="N17" s="436"/>
      <c r="O17" s="438"/>
      <c r="P17" s="438"/>
      <c r="Q17" s="438"/>
    </row>
    <row r="18" spans="1:21" x14ac:dyDescent="0.2">
      <c r="C18" s="221" t="s">
        <v>19</v>
      </c>
    </row>
    <row r="19" spans="1:21" x14ac:dyDescent="0.2">
      <c r="D19" s="221" t="s">
        <v>20</v>
      </c>
    </row>
    <row r="20" spans="1:21" s="10" customFormat="1" ht="13.5" thickBot="1" x14ac:dyDescent="0.25">
      <c r="A20" s="149" t="s">
        <v>286</v>
      </c>
      <c r="B20" s="572" t="s">
        <v>287</v>
      </c>
      <c r="C20" s="573"/>
      <c r="D20" s="574"/>
      <c r="E20" s="149" t="s">
        <v>288</v>
      </c>
      <c r="F20" s="391" t="s">
        <v>289</v>
      </c>
      <c r="G20" s="149" t="s">
        <v>290</v>
      </c>
      <c r="H20" s="149" t="s">
        <v>291</v>
      </c>
      <c r="I20" s="149" t="s">
        <v>290</v>
      </c>
      <c r="J20" s="149" t="s">
        <v>291</v>
      </c>
      <c r="K20" s="149" t="s">
        <v>290</v>
      </c>
      <c r="L20" s="149" t="s">
        <v>291</v>
      </c>
      <c r="M20" s="149" t="s">
        <v>290</v>
      </c>
      <c r="N20" s="149" t="s">
        <v>291</v>
      </c>
      <c r="O20" s="391" t="s">
        <v>296</v>
      </c>
      <c r="P20" s="391" t="s">
        <v>294</v>
      </c>
      <c r="Q20" s="391" t="s">
        <v>295</v>
      </c>
      <c r="R20" s="149" t="s">
        <v>292</v>
      </c>
      <c r="S20" s="149" t="s">
        <v>422</v>
      </c>
      <c r="T20" s="166" t="s">
        <v>421</v>
      </c>
      <c r="U20" s="166" t="s">
        <v>297</v>
      </c>
    </row>
    <row r="21" spans="1:21" ht="13.5" thickTop="1" x14ac:dyDescent="0.2">
      <c r="A21" s="169"/>
      <c r="B21" s="269"/>
      <c r="C21" s="270"/>
      <c r="D21" s="271"/>
      <c r="E21" s="169" t="s">
        <v>26</v>
      </c>
      <c r="F21" s="392">
        <v>3000</v>
      </c>
      <c r="G21" s="170">
        <v>12</v>
      </c>
      <c r="H21" s="315"/>
      <c r="I21" s="170"/>
      <c r="J21" s="315"/>
      <c r="K21" s="170"/>
      <c r="L21" s="284"/>
      <c r="M21" s="169"/>
      <c r="N21" s="284"/>
      <c r="O21" s="393">
        <f>ROUNDDOWN(PRODUCT(F21,G21,I21,K21,M21),0)</f>
        <v>36000</v>
      </c>
      <c r="P21" s="394">
        <f t="shared" ref="P21:P29" si="4">O21-Q21</f>
        <v>36000</v>
      </c>
      <c r="Q21" s="439">
        <v>0</v>
      </c>
      <c r="R21" s="171"/>
      <c r="S21" s="169"/>
      <c r="T21" s="167" t="str">
        <f t="shared" ref="T21:T29" si="5">IF(U21&gt;49999,"3者見積必要","")</f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3000</v>
      </c>
    </row>
    <row r="22" spans="1:21" x14ac:dyDescent="0.2">
      <c r="A22" s="169"/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ref="O22:O29" si="6">ROUNDDOWN(PRODUCT(F22,G22,I22,K22,M22),0)</f>
        <v>0</v>
      </c>
      <c r="P22" s="394">
        <f t="shared" si="4"/>
        <v>0</v>
      </c>
      <c r="Q22" s="439">
        <v>0</v>
      </c>
      <c r="R22" s="171"/>
      <c r="S22" s="169"/>
      <c r="T22" s="167" t="str">
        <f>IF(U22&gt;49999,"3者見積必要","")</f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x14ac:dyDescent="0.2">
      <c r="A23" s="169"/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6"/>
        <v>0</v>
      </c>
      <c r="P23" s="394">
        <f t="shared" si="4"/>
        <v>0</v>
      </c>
      <c r="Q23" s="439">
        <v>0</v>
      </c>
      <c r="R23" s="171"/>
      <c r="S23" s="169"/>
      <c r="T23" s="167" t="str">
        <f t="shared" si="5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x14ac:dyDescent="0.2">
      <c r="A24" s="169"/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6"/>
        <v>0</v>
      </c>
      <c r="P24" s="394">
        <f t="shared" si="4"/>
        <v>0</v>
      </c>
      <c r="Q24" s="439">
        <v>0</v>
      </c>
      <c r="R24" s="171"/>
      <c r="S24" s="169"/>
      <c r="T24" s="167" t="str">
        <f t="shared" si="5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2">
      <c r="A25" s="169"/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6"/>
        <v>0</v>
      </c>
      <c r="P25" s="394">
        <f t="shared" si="4"/>
        <v>0</v>
      </c>
      <c r="Q25" s="439">
        <v>0</v>
      </c>
      <c r="R25" s="171"/>
      <c r="S25" s="169"/>
      <c r="T25" s="167" t="str">
        <f t="shared" si="5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x14ac:dyDescent="0.2">
      <c r="A26" s="169"/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6"/>
        <v>0</v>
      </c>
      <c r="P26" s="394">
        <f t="shared" si="4"/>
        <v>0</v>
      </c>
      <c r="Q26" s="439">
        <v>0</v>
      </c>
      <c r="R26" s="171"/>
      <c r="S26" s="169"/>
      <c r="T26" s="167" t="str">
        <f t="shared" si="5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x14ac:dyDescent="0.2">
      <c r="A27" s="169"/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6"/>
        <v>0</v>
      </c>
      <c r="P27" s="394">
        <f t="shared" si="4"/>
        <v>0</v>
      </c>
      <c r="Q27" s="439">
        <v>0</v>
      </c>
      <c r="R27" s="171"/>
      <c r="S27" s="169"/>
      <c r="T27" s="167" t="str">
        <f t="shared" si="5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x14ac:dyDescent="0.2">
      <c r="A28" s="169"/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6"/>
        <v>0</v>
      </c>
      <c r="P28" s="394">
        <f t="shared" si="4"/>
        <v>0</v>
      </c>
      <c r="Q28" s="439">
        <v>0</v>
      </c>
      <c r="R28" s="171"/>
      <c r="S28" s="169"/>
      <c r="T28" s="167" t="str">
        <f t="shared" si="5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x14ac:dyDescent="0.2">
      <c r="A29" s="169"/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6"/>
        <v>0</v>
      </c>
      <c r="P29" s="394">
        <f t="shared" si="4"/>
        <v>0</v>
      </c>
      <c r="Q29" s="439">
        <v>0</v>
      </c>
      <c r="R29" s="171"/>
      <c r="S29" s="169"/>
      <c r="T29" s="167" t="str">
        <f t="shared" si="5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ht="13.5" thickBot="1" x14ac:dyDescent="0.25">
      <c r="K30" s="146" t="str">
        <f>'予算詳細　全体'!$L$7</f>
        <v>日本円</v>
      </c>
      <c r="L30" s="318"/>
      <c r="M30" s="147"/>
      <c r="N30" s="321"/>
      <c r="O30" s="400">
        <f>SUM(O21:O29)</f>
        <v>36000</v>
      </c>
      <c r="P30" s="400">
        <f t="shared" ref="P30:Q30" si="7">SUM(P21:P29)</f>
        <v>36000</v>
      </c>
      <c r="Q30" s="440">
        <f t="shared" si="7"/>
        <v>0</v>
      </c>
    </row>
    <row r="31" spans="1:21" x14ac:dyDescent="0.2">
      <c r="D31" s="221" t="s">
        <v>21</v>
      </c>
    </row>
    <row r="32" spans="1:21" s="10" customFormat="1" ht="13.5" thickBot="1" x14ac:dyDescent="0.25">
      <c r="A32" s="149" t="s">
        <v>286</v>
      </c>
      <c r="B32" s="572" t="s">
        <v>287</v>
      </c>
      <c r="C32" s="573"/>
      <c r="D32" s="574"/>
      <c r="E32" s="149" t="s">
        <v>288</v>
      </c>
      <c r="F32" s="391" t="s">
        <v>289</v>
      </c>
      <c r="G32" s="149" t="s">
        <v>290</v>
      </c>
      <c r="H32" s="149" t="s">
        <v>291</v>
      </c>
      <c r="I32" s="149" t="s">
        <v>290</v>
      </c>
      <c r="J32" s="149" t="s">
        <v>291</v>
      </c>
      <c r="K32" s="149" t="s">
        <v>290</v>
      </c>
      <c r="L32" s="149" t="s">
        <v>291</v>
      </c>
      <c r="M32" s="149" t="s">
        <v>290</v>
      </c>
      <c r="N32" s="149" t="s">
        <v>291</v>
      </c>
      <c r="O32" s="391" t="s">
        <v>296</v>
      </c>
      <c r="P32" s="391" t="s">
        <v>294</v>
      </c>
      <c r="Q32" s="391" t="s">
        <v>295</v>
      </c>
      <c r="R32" s="149" t="s">
        <v>292</v>
      </c>
      <c r="S32" s="149" t="s">
        <v>422</v>
      </c>
      <c r="T32" s="166" t="s">
        <v>421</v>
      </c>
      <c r="U32" s="166" t="s">
        <v>297</v>
      </c>
    </row>
    <row r="33" spans="1:21" ht="13.5" thickTop="1" x14ac:dyDescent="0.2">
      <c r="A33" s="169"/>
      <c r="B33" s="269"/>
      <c r="C33" s="270"/>
      <c r="D33" s="271"/>
      <c r="E33" s="169" t="s">
        <v>26</v>
      </c>
      <c r="F33" s="392">
        <v>5000</v>
      </c>
      <c r="G33" s="170">
        <v>4</v>
      </c>
      <c r="H33" s="315"/>
      <c r="I33" s="170"/>
      <c r="J33" s="315"/>
      <c r="K33" s="170"/>
      <c r="L33" s="284"/>
      <c r="M33" s="169"/>
      <c r="N33" s="284"/>
      <c r="O33" s="393">
        <f t="shared" ref="O33:O37" si="8">ROUNDDOWN(PRODUCT(F33,G33,I33,K33,M33),0)</f>
        <v>20000</v>
      </c>
      <c r="P33" s="394">
        <f>O33-Q33</f>
        <v>20000</v>
      </c>
      <c r="Q33" s="439">
        <v>0</v>
      </c>
      <c r="R33" s="171"/>
      <c r="S33" s="169"/>
      <c r="T33" s="167" t="str">
        <f t="shared" ref="T33:T37" si="9">IF(U33&gt;49999,"3者見積必要","")</f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5000</v>
      </c>
    </row>
    <row r="34" spans="1:21" x14ac:dyDescent="0.2">
      <c r="A34" s="169"/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8"/>
        <v>0</v>
      </c>
      <c r="P34" s="394">
        <f t="shared" ref="P34:P37" si="10">O34-Q34</f>
        <v>0</v>
      </c>
      <c r="Q34" s="439">
        <v>0</v>
      </c>
      <c r="R34" s="171"/>
      <c r="S34" s="169"/>
      <c r="T34" s="167" t="str">
        <f t="shared" si="9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2">
      <c r="A35" s="169"/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8"/>
        <v>0</v>
      </c>
      <c r="P35" s="394">
        <f t="shared" si="10"/>
        <v>0</v>
      </c>
      <c r="Q35" s="439">
        <v>0</v>
      </c>
      <c r="R35" s="171"/>
      <c r="S35" s="169"/>
      <c r="T35" s="167" t="str">
        <f t="shared" si="9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x14ac:dyDescent="0.2">
      <c r="A36" s="169"/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8"/>
        <v>0</v>
      </c>
      <c r="P36" s="394">
        <f t="shared" si="10"/>
        <v>0</v>
      </c>
      <c r="Q36" s="439">
        <v>0</v>
      </c>
      <c r="R36" s="171"/>
      <c r="S36" s="169"/>
      <c r="T36" s="167" t="str">
        <f t="shared" si="9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x14ac:dyDescent="0.2">
      <c r="A37" s="169"/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8"/>
        <v>0</v>
      </c>
      <c r="P37" s="394">
        <f t="shared" si="10"/>
        <v>0</v>
      </c>
      <c r="Q37" s="439">
        <v>0</v>
      </c>
      <c r="R37" s="171"/>
      <c r="S37" s="169"/>
      <c r="T37" s="167" t="str">
        <f t="shared" si="9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ht="13.5" thickBot="1" x14ac:dyDescent="0.25">
      <c r="K38" s="146" t="str">
        <f>'予算詳細　全体'!$L$7</f>
        <v>日本円</v>
      </c>
      <c r="L38" s="318"/>
      <c r="M38" s="147"/>
      <c r="N38" s="321"/>
      <c r="O38" s="400">
        <f>SUM(O33:O37)</f>
        <v>20000</v>
      </c>
      <c r="P38" s="400">
        <f>SUM(P33:P37)</f>
        <v>20000</v>
      </c>
      <c r="Q38" s="440">
        <f>SUM(Q33:Q37)</f>
        <v>0</v>
      </c>
    </row>
    <row r="39" spans="1:21" x14ac:dyDescent="0.2">
      <c r="D39" s="221" t="s">
        <v>22</v>
      </c>
    </row>
    <row r="40" spans="1:21" s="10" customFormat="1" ht="13.5" thickBot="1" x14ac:dyDescent="0.25">
      <c r="A40" s="149" t="s">
        <v>286</v>
      </c>
      <c r="B40" s="572" t="s">
        <v>287</v>
      </c>
      <c r="C40" s="573"/>
      <c r="D40" s="574"/>
      <c r="E40" s="149" t="s">
        <v>288</v>
      </c>
      <c r="F40" s="391" t="s">
        <v>289</v>
      </c>
      <c r="G40" s="149" t="s">
        <v>290</v>
      </c>
      <c r="H40" s="149" t="s">
        <v>291</v>
      </c>
      <c r="I40" s="149" t="s">
        <v>290</v>
      </c>
      <c r="J40" s="149" t="s">
        <v>291</v>
      </c>
      <c r="K40" s="149" t="s">
        <v>290</v>
      </c>
      <c r="L40" s="149" t="s">
        <v>291</v>
      </c>
      <c r="M40" s="149" t="s">
        <v>290</v>
      </c>
      <c r="N40" s="149" t="s">
        <v>291</v>
      </c>
      <c r="O40" s="391" t="s">
        <v>296</v>
      </c>
      <c r="P40" s="391" t="s">
        <v>294</v>
      </c>
      <c r="Q40" s="391" t="s">
        <v>295</v>
      </c>
      <c r="R40" s="149" t="s">
        <v>292</v>
      </c>
      <c r="S40" s="149" t="s">
        <v>422</v>
      </c>
      <c r="T40" s="166" t="s">
        <v>421</v>
      </c>
      <c r="U40" s="166" t="s">
        <v>297</v>
      </c>
    </row>
    <row r="41" spans="1:21" ht="13.5" thickTop="1" x14ac:dyDescent="0.2">
      <c r="A41" s="169"/>
      <c r="B41" s="269"/>
      <c r="C41" s="270"/>
      <c r="D41" s="271"/>
      <c r="E41" s="169" t="s">
        <v>26</v>
      </c>
      <c r="F41" s="392">
        <v>4000</v>
      </c>
      <c r="G41" s="170">
        <v>4</v>
      </c>
      <c r="H41" s="315"/>
      <c r="I41" s="170"/>
      <c r="J41" s="315"/>
      <c r="K41" s="170"/>
      <c r="L41" s="284"/>
      <c r="M41" s="169"/>
      <c r="N41" s="284"/>
      <c r="O41" s="393">
        <f t="shared" ref="O41:O43" si="11">ROUNDDOWN(PRODUCT(F41,G41,I41,K41,M41),0)</f>
        <v>16000</v>
      </c>
      <c r="P41" s="394">
        <f>O41-Q41</f>
        <v>16000</v>
      </c>
      <c r="Q41" s="439">
        <v>0</v>
      </c>
      <c r="R41" s="171"/>
      <c r="S41" s="169"/>
      <c r="T41" s="167" t="str">
        <f t="shared" ref="T41:T43" si="12">IF(U41&gt;49999,"3者見積必要","")</f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4000</v>
      </c>
    </row>
    <row r="42" spans="1:21" x14ac:dyDescent="0.2">
      <c r="A42" s="169"/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11"/>
        <v>0</v>
      </c>
      <c r="P42" s="394">
        <f t="shared" ref="P42:P43" si="13">O42-Q42</f>
        <v>0</v>
      </c>
      <c r="Q42" s="439">
        <v>0</v>
      </c>
      <c r="R42" s="171"/>
      <c r="S42" s="169"/>
      <c r="T42" s="167" t="str">
        <f t="shared" si="1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x14ac:dyDescent="0.2">
      <c r="A43" s="169"/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11"/>
        <v>0</v>
      </c>
      <c r="P43" s="394">
        <f t="shared" si="13"/>
        <v>0</v>
      </c>
      <c r="Q43" s="439">
        <v>0</v>
      </c>
      <c r="R43" s="171"/>
      <c r="S43" s="169"/>
      <c r="T43" s="167" t="str">
        <f t="shared" si="1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ht="13.5" thickBot="1" x14ac:dyDescent="0.25">
      <c r="K44" s="146" t="str">
        <f>'予算詳細　全体'!$L$7</f>
        <v>日本円</v>
      </c>
      <c r="L44" s="318"/>
      <c r="M44" s="147"/>
      <c r="N44" s="321"/>
      <c r="O44" s="400">
        <f>SUM(O41:O43)</f>
        <v>16000</v>
      </c>
      <c r="P44" s="400">
        <f t="shared" ref="P44:Q44" si="14">SUM(P41:P43)</f>
        <v>16000</v>
      </c>
      <c r="Q44" s="440">
        <f t="shared" si="14"/>
        <v>0</v>
      </c>
    </row>
    <row r="46" spans="1:21" x14ac:dyDescent="0.2">
      <c r="C46" s="221" t="s">
        <v>23</v>
      </c>
    </row>
    <row r="47" spans="1:21" s="10" customFormat="1" ht="13.5" thickBot="1" x14ac:dyDescent="0.25">
      <c r="A47" s="149" t="s">
        <v>286</v>
      </c>
      <c r="B47" s="572" t="s">
        <v>287</v>
      </c>
      <c r="C47" s="573"/>
      <c r="D47" s="574"/>
      <c r="E47" s="149" t="s">
        <v>288</v>
      </c>
      <c r="F47" s="391" t="s">
        <v>289</v>
      </c>
      <c r="G47" s="149" t="s">
        <v>290</v>
      </c>
      <c r="H47" s="149" t="s">
        <v>291</v>
      </c>
      <c r="I47" s="149" t="s">
        <v>290</v>
      </c>
      <c r="J47" s="149" t="s">
        <v>291</v>
      </c>
      <c r="K47" s="149" t="s">
        <v>290</v>
      </c>
      <c r="L47" s="149" t="s">
        <v>291</v>
      </c>
      <c r="M47" s="149" t="s">
        <v>290</v>
      </c>
      <c r="N47" s="149" t="s">
        <v>291</v>
      </c>
      <c r="O47" s="391" t="s">
        <v>296</v>
      </c>
      <c r="P47" s="391" t="s">
        <v>294</v>
      </c>
      <c r="Q47" s="391" t="s">
        <v>295</v>
      </c>
      <c r="R47" s="149" t="s">
        <v>292</v>
      </c>
      <c r="S47" s="149" t="s">
        <v>422</v>
      </c>
      <c r="T47" s="166" t="s">
        <v>421</v>
      </c>
      <c r="U47" s="166" t="s">
        <v>297</v>
      </c>
    </row>
    <row r="48" spans="1:21" ht="13.5" thickTop="1" x14ac:dyDescent="0.2">
      <c r="A48" s="169"/>
      <c r="B48" s="269"/>
      <c r="C48" s="270"/>
      <c r="D48" s="271"/>
      <c r="E48" s="169" t="s">
        <v>26</v>
      </c>
      <c r="F48" s="392">
        <v>5000</v>
      </c>
      <c r="G48" s="170">
        <v>1</v>
      </c>
      <c r="H48" s="315"/>
      <c r="I48" s="170"/>
      <c r="J48" s="315"/>
      <c r="K48" s="170"/>
      <c r="L48" s="284"/>
      <c r="M48" s="169"/>
      <c r="N48" s="284"/>
      <c r="O48" s="393">
        <f t="shared" ref="O48:O52" si="15">ROUNDDOWN(PRODUCT(F48,G48,I48,K48,M48),0)</f>
        <v>5000</v>
      </c>
      <c r="P48" s="394">
        <f t="shared" ref="P48:P52" si="16">O48-Q48</f>
        <v>5000</v>
      </c>
      <c r="Q48" s="395">
        <v>0</v>
      </c>
      <c r="R48" s="171"/>
      <c r="S48" s="169"/>
      <c r="T48" s="167" t="str">
        <f t="shared" ref="T48:T52" si="17">IF(U48&gt;49999,"3者見積必要","")</f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5000</v>
      </c>
    </row>
    <row r="49" spans="1:21" x14ac:dyDescent="0.2">
      <c r="A49" s="169"/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15"/>
        <v>0</v>
      </c>
      <c r="P49" s="394">
        <f t="shared" si="16"/>
        <v>0</v>
      </c>
      <c r="Q49" s="395">
        <v>0</v>
      </c>
      <c r="R49" s="171"/>
      <c r="S49" s="169"/>
      <c r="T49" s="167" t="str">
        <f t="shared" si="17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x14ac:dyDescent="0.2">
      <c r="A50" s="169"/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15"/>
        <v>0</v>
      </c>
      <c r="P50" s="394">
        <f t="shared" si="16"/>
        <v>0</v>
      </c>
      <c r="Q50" s="395">
        <v>0</v>
      </c>
      <c r="R50" s="171"/>
      <c r="S50" s="169"/>
      <c r="T50" s="167" t="str">
        <f t="shared" si="17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x14ac:dyDescent="0.2">
      <c r="A51" s="169"/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15"/>
        <v>0</v>
      </c>
      <c r="P51" s="394">
        <f t="shared" si="16"/>
        <v>0</v>
      </c>
      <c r="Q51" s="395">
        <v>0</v>
      </c>
      <c r="R51" s="171"/>
      <c r="S51" s="169"/>
      <c r="T51" s="167" t="str">
        <f t="shared" si="17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2">
      <c r="A52" s="169"/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15"/>
        <v>0</v>
      </c>
      <c r="P52" s="394">
        <f t="shared" si="16"/>
        <v>0</v>
      </c>
      <c r="Q52" s="395">
        <v>0</v>
      </c>
      <c r="R52" s="171"/>
      <c r="S52" s="169"/>
      <c r="T52" s="167" t="str">
        <f t="shared" si="17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ht="13.5" thickBot="1" x14ac:dyDescent="0.25">
      <c r="K53" s="146" t="str">
        <f>'予算詳細　全体'!$L$7</f>
        <v>日本円</v>
      </c>
      <c r="L53" s="318"/>
      <c r="M53" s="147"/>
      <c r="N53" s="321"/>
      <c r="O53" s="400">
        <f>SUM(O48:O52)</f>
        <v>5000</v>
      </c>
      <c r="P53" s="400">
        <f>SUM(P48:P52)</f>
        <v>5000</v>
      </c>
      <c r="Q53" s="401">
        <f>SUM(Q48:Q52)</f>
        <v>0</v>
      </c>
    </row>
    <row r="55" spans="1:21" x14ac:dyDescent="0.2">
      <c r="C55" s="221" t="s">
        <v>24</v>
      </c>
    </row>
    <row r="56" spans="1:21" s="10" customFormat="1" ht="13.5" thickBot="1" x14ac:dyDescent="0.25">
      <c r="A56" s="149" t="s">
        <v>286</v>
      </c>
      <c r="B56" s="572" t="s">
        <v>287</v>
      </c>
      <c r="C56" s="573"/>
      <c r="D56" s="574"/>
      <c r="E56" s="149" t="s">
        <v>288</v>
      </c>
      <c r="F56" s="391" t="s">
        <v>289</v>
      </c>
      <c r="G56" s="149" t="s">
        <v>290</v>
      </c>
      <c r="H56" s="149" t="s">
        <v>291</v>
      </c>
      <c r="I56" s="149" t="s">
        <v>290</v>
      </c>
      <c r="J56" s="149" t="s">
        <v>291</v>
      </c>
      <c r="K56" s="149" t="s">
        <v>290</v>
      </c>
      <c r="L56" s="149" t="s">
        <v>291</v>
      </c>
      <c r="M56" s="149" t="s">
        <v>290</v>
      </c>
      <c r="N56" s="149" t="s">
        <v>291</v>
      </c>
      <c r="O56" s="391" t="s">
        <v>296</v>
      </c>
      <c r="P56" s="391" t="s">
        <v>294</v>
      </c>
      <c r="Q56" s="391" t="s">
        <v>295</v>
      </c>
      <c r="R56" s="149" t="s">
        <v>292</v>
      </c>
      <c r="S56" s="149" t="s">
        <v>422</v>
      </c>
      <c r="T56" s="166" t="s">
        <v>421</v>
      </c>
      <c r="U56" s="166" t="s">
        <v>297</v>
      </c>
    </row>
    <row r="57" spans="1:21" ht="13.5" thickTop="1" x14ac:dyDescent="0.2">
      <c r="A57" s="169"/>
      <c r="B57" s="269"/>
      <c r="C57" s="270"/>
      <c r="D57" s="271"/>
      <c r="E57" s="169" t="s">
        <v>26</v>
      </c>
      <c r="F57" s="392">
        <v>1000</v>
      </c>
      <c r="G57" s="170">
        <v>12</v>
      </c>
      <c r="H57" s="315"/>
      <c r="I57" s="170"/>
      <c r="J57" s="315"/>
      <c r="K57" s="170"/>
      <c r="L57" s="284"/>
      <c r="M57" s="169"/>
      <c r="N57" s="284"/>
      <c r="O57" s="393">
        <f t="shared" ref="O57:O61" si="18">ROUNDDOWN(PRODUCT(F57,G57,I57,K57,M57),0)</f>
        <v>12000</v>
      </c>
      <c r="P57" s="394">
        <f t="shared" ref="P57:P61" si="19">O57-Q57</f>
        <v>12000</v>
      </c>
      <c r="Q57" s="439">
        <v>0</v>
      </c>
      <c r="R57" s="171"/>
      <c r="S57" s="169"/>
      <c r="T57" s="167" t="str">
        <f t="shared" ref="T57:T61" si="20">IF(U57&gt;49999,"3者見積必要","")</f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1000</v>
      </c>
    </row>
    <row r="58" spans="1:21" x14ac:dyDescent="0.2">
      <c r="A58" s="169"/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18"/>
        <v>0</v>
      </c>
      <c r="P58" s="394">
        <f t="shared" si="19"/>
        <v>0</v>
      </c>
      <c r="Q58" s="439">
        <v>0</v>
      </c>
      <c r="R58" s="171"/>
      <c r="S58" s="169"/>
      <c r="T58" s="167" t="str">
        <f t="shared" si="20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x14ac:dyDescent="0.2">
      <c r="A59" s="169"/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18"/>
        <v>0</v>
      </c>
      <c r="P59" s="394">
        <f t="shared" si="19"/>
        <v>0</v>
      </c>
      <c r="Q59" s="439">
        <v>0</v>
      </c>
      <c r="R59" s="171"/>
      <c r="S59" s="169"/>
      <c r="T59" s="167" t="str">
        <f t="shared" si="20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x14ac:dyDescent="0.2">
      <c r="A60" s="169"/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18"/>
        <v>0</v>
      </c>
      <c r="P60" s="394">
        <f t="shared" si="19"/>
        <v>0</v>
      </c>
      <c r="Q60" s="439">
        <v>0</v>
      </c>
      <c r="R60" s="171"/>
      <c r="S60" s="169"/>
      <c r="T60" s="167" t="str">
        <f t="shared" si="20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x14ac:dyDescent="0.2">
      <c r="A61" s="169"/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18"/>
        <v>0</v>
      </c>
      <c r="P61" s="394">
        <f t="shared" si="19"/>
        <v>0</v>
      </c>
      <c r="Q61" s="439">
        <v>0</v>
      </c>
      <c r="R61" s="171"/>
      <c r="S61" s="169"/>
      <c r="T61" s="167" t="str">
        <f t="shared" si="20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ht="13.5" thickBot="1" x14ac:dyDescent="0.25">
      <c r="K62" s="146" t="str">
        <f>'予算詳細　全体'!$L$7</f>
        <v>日本円</v>
      </c>
      <c r="L62" s="318"/>
      <c r="M62" s="147"/>
      <c r="N62" s="321"/>
      <c r="O62" s="400">
        <f>SUM(O57:O61)</f>
        <v>12000</v>
      </c>
      <c r="P62" s="400">
        <f>SUM(P57:P61)</f>
        <v>12000</v>
      </c>
      <c r="Q62" s="440">
        <f>SUM(Q57:Q61)</f>
        <v>0</v>
      </c>
    </row>
    <row r="63" spans="1:21" x14ac:dyDescent="0.2">
      <c r="B63" s="221" t="s">
        <v>25</v>
      </c>
    </row>
    <row r="64" spans="1:21" s="10" customFormat="1" ht="13.5" thickBot="1" x14ac:dyDescent="0.25">
      <c r="A64" s="149" t="s">
        <v>286</v>
      </c>
      <c r="B64" s="572" t="s">
        <v>287</v>
      </c>
      <c r="C64" s="573"/>
      <c r="D64" s="574"/>
      <c r="E64" s="149" t="s">
        <v>288</v>
      </c>
      <c r="F64" s="391" t="s">
        <v>289</v>
      </c>
      <c r="G64" s="149" t="s">
        <v>290</v>
      </c>
      <c r="H64" s="149" t="s">
        <v>291</v>
      </c>
      <c r="I64" s="149" t="s">
        <v>290</v>
      </c>
      <c r="J64" s="149" t="s">
        <v>291</v>
      </c>
      <c r="K64" s="149" t="s">
        <v>290</v>
      </c>
      <c r="L64" s="149" t="s">
        <v>291</v>
      </c>
      <c r="M64" s="149" t="s">
        <v>290</v>
      </c>
      <c r="N64" s="149" t="s">
        <v>291</v>
      </c>
      <c r="O64" s="391" t="s">
        <v>296</v>
      </c>
      <c r="P64" s="391" t="s">
        <v>294</v>
      </c>
      <c r="Q64" s="391" t="s">
        <v>295</v>
      </c>
      <c r="R64" s="149" t="s">
        <v>292</v>
      </c>
      <c r="S64" s="149" t="s">
        <v>422</v>
      </c>
      <c r="T64" s="166" t="s">
        <v>421</v>
      </c>
      <c r="U64" s="166" t="s">
        <v>297</v>
      </c>
    </row>
    <row r="65" spans="1:21" ht="13.5" thickTop="1" x14ac:dyDescent="0.2">
      <c r="A65" s="169"/>
      <c r="B65" s="269"/>
      <c r="C65" s="270"/>
      <c r="D65" s="271"/>
      <c r="E65" s="169"/>
      <c r="F65" s="392">
        <v>1000</v>
      </c>
      <c r="G65" s="170"/>
      <c r="H65" s="315"/>
      <c r="I65" s="170"/>
      <c r="J65" s="315"/>
      <c r="K65" s="170"/>
      <c r="L65" s="284"/>
      <c r="M65" s="169"/>
      <c r="N65" s="284"/>
      <c r="O65" s="393">
        <f t="shared" ref="O65:O69" si="21">ROUNDDOWN(PRODUCT(F65,G65,I65,K65,M65),0)</f>
        <v>1000</v>
      </c>
      <c r="P65" s="394">
        <f>O65-Q65</f>
        <v>1000</v>
      </c>
      <c r="Q65" s="439">
        <v>0</v>
      </c>
      <c r="R65" s="171"/>
      <c r="S65" s="169"/>
      <c r="T65" s="167" t="str">
        <f t="shared" ref="T65:T69" si="22">IF(U65&gt;49999,"3者見積必要","")</f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1000</v>
      </c>
    </row>
    <row r="66" spans="1:21" x14ac:dyDescent="0.2">
      <c r="A66" s="169"/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21"/>
        <v>0</v>
      </c>
      <c r="P66" s="394">
        <f t="shared" ref="P66:P69" si="23">O66-Q66</f>
        <v>0</v>
      </c>
      <c r="Q66" s="439">
        <v>0</v>
      </c>
      <c r="R66" s="171"/>
      <c r="S66" s="169"/>
      <c r="T66" s="167" t="str">
        <f t="shared" si="2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x14ac:dyDescent="0.2">
      <c r="A67" s="169"/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21"/>
        <v>0</v>
      </c>
      <c r="P67" s="394">
        <f t="shared" si="23"/>
        <v>0</v>
      </c>
      <c r="Q67" s="439">
        <v>0</v>
      </c>
      <c r="R67" s="171"/>
      <c r="S67" s="169"/>
      <c r="T67" s="167" t="str">
        <f t="shared" si="2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x14ac:dyDescent="0.2">
      <c r="A68" s="169"/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21"/>
        <v>0</v>
      </c>
      <c r="P68" s="394">
        <f t="shared" si="23"/>
        <v>0</v>
      </c>
      <c r="Q68" s="439">
        <v>0</v>
      </c>
      <c r="R68" s="171"/>
      <c r="S68" s="169"/>
      <c r="T68" s="167" t="str">
        <f t="shared" si="2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x14ac:dyDescent="0.2">
      <c r="A69" s="169"/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21"/>
        <v>0</v>
      </c>
      <c r="P69" s="394">
        <f t="shared" si="23"/>
        <v>0</v>
      </c>
      <c r="Q69" s="439">
        <v>0</v>
      </c>
      <c r="R69" s="171"/>
      <c r="S69" s="169"/>
      <c r="T69" s="167" t="str">
        <f t="shared" si="2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ht="13.5" thickBot="1" x14ac:dyDescent="0.25">
      <c r="K70" s="146" t="str">
        <f>'予算詳細　全体'!$L$7</f>
        <v>日本円</v>
      </c>
      <c r="L70" s="318"/>
      <c r="M70" s="147"/>
      <c r="N70" s="321"/>
      <c r="O70" s="400">
        <f>SUM(O65:O69)</f>
        <v>1000</v>
      </c>
      <c r="P70" s="400">
        <f>SUM(P65:P69)</f>
        <v>1000</v>
      </c>
      <c r="Q70" s="440">
        <f>SUM(Q65:Q69)</f>
        <v>0</v>
      </c>
    </row>
    <row r="71" spans="1:21" x14ac:dyDescent="0.2">
      <c r="A71" t="s">
        <v>536</v>
      </c>
      <c r="K71" s="435"/>
      <c r="L71" s="436"/>
      <c r="M71" s="437"/>
      <c r="N71" s="436"/>
      <c r="O71" s="438"/>
      <c r="P71" s="438"/>
      <c r="Q71" s="438"/>
    </row>
    <row r="72" spans="1:21" ht="13.5" thickBot="1" x14ac:dyDescent="0.25">
      <c r="A72" s="149" t="s">
        <v>286</v>
      </c>
      <c r="B72" s="572" t="s">
        <v>287</v>
      </c>
      <c r="C72" s="573"/>
      <c r="D72" s="574"/>
      <c r="E72" s="149" t="s">
        <v>288</v>
      </c>
      <c r="F72" s="391" t="s">
        <v>289</v>
      </c>
      <c r="G72" s="149" t="s">
        <v>290</v>
      </c>
      <c r="H72" s="149" t="s">
        <v>291</v>
      </c>
      <c r="I72" s="149" t="s">
        <v>290</v>
      </c>
      <c r="J72" s="149" t="s">
        <v>291</v>
      </c>
      <c r="K72" s="149" t="s">
        <v>290</v>
      </c>
      <c r="L72" s="149" t="s">
        <v>291</v>
      </c>
      <c r="M72" s="149" t="s">
        <v>290</v>
      </c>
      <c r="N72" s="149" t="s">
        <v>291</v>
      </c>
      <c r="O72" s="391" t="s">
        <v>296</v>
      </c>
      <c r="P72" s="391" t="s">
        <v>294</v>
      </c>
      <c r="Q72" s="391" t="s">
        <v>295</v>
      </c>
      <c r="R72" s="149" t="s">
        <v>292</v>
      </c>
      <c r="S72" s="149" t="s">
        <v>422</v>
      </c>
      <c r="T72" s="166"/>
      <c r="U72" s="166"/>
    </row>
    <row r="73" spans="1:21" ht="13.5" thickTop="1" x14ac:dyDescent="0.2">
      <c r="A73" s="169"/>
      <c r="B73" s="269" t="s">
        <v>537</v>
      </c>
      <c r="C73" s="270"/>
      <c r="D73" s="271"/>
      <c r="E73" s="169" t="s">
        <v>29</v>
      </c>
      <c r="F73" s="392">
        <v>5000</v>
      </c>
      <c r="G73" s="170">
        <v>1</v>
      </c>
      <c r="H73" s="315"/>
      <c r="I73" s="170"/>
      <c r="J73" s="315"/>
      <c r="K73" s="170"/>
      <c r="L73" s="284"/>
      <c r="M73" s="169"/>
      <c r="N73" s="284"/>
      <c r="O73" s="393">
        <f>ROUNDDOWN(PRODUCT(F73,G73,I73,K73,M73),2)</f>
        <v>5000</v>
      </c>
      <c r="P73" s="394">
        <f t="shared" ref="P73" si="24">O73-Q73</f>
        <v>5000</v>
      </c>
      <c r="Q73" s="395">
        <v>0</v>
      </c>
      <c r="R73" s="171"/>
      <c r="S73" s="169"/>
      <c r="T73" s="167" t="s">
        <v>514</v>
      </c>
      <c r="U73" s="168"/>
    </row>
    <row r="74" spans="1:21" ht="13.5" thickBot="1" x14ac:dyDescent="0.25">
      <c r="A74" s="169"/>
      <c r="B74" s="269" t="s">
        <v>538</v>
      </c>
      <c r="C74" s="270"/>
      <c r="D74" s="271"/>
      <c r="E74" s="169" t="s">
        <v>26</v>
      </c>
      <c r="F74" s="392">
        <v>300000</v>
      </c>
      <c r="G74" s="170">
        <v>1</v>
      </c>
      <c r="H74" s="315"/>
      <c r="I74" s="170"/>
      <c r="J74" s="315"/>
      <c r="K74" s="170"/>
      <c r="L74" s="284"/>
      <c r="M74" s="169"/>
      <c r="N74" s="284"/>
      <c r="O74" s="393">
        <f>ROUNDDOWN(PRODUCT(F74,G74,I74,K74,M74),2)</f>
        <v>300000</v>
      </c>
      <c r="P74" s="394">
        <f>O74-Q74</f>
        <v>300000</v>
      </c>
      <c r="Q74" s="395">
        <v>0</v>
      </c>
      <c r="R74" s="171"/>
      <c r="S74" s="169"/>
      <c r="T74" s="167" t="s">
        <v>514</v>
      </c>
      <c r="U74" s="168"/>
    </row>
    <row r="75" spans="1:21" x14ac:dyDescent="0.2">
      <c r="A75" s="223"/>
      <c r="B75" s="223"/>
      <c r="C75" s="223"/>
      <c r="D75" s="224"/>
      <c r="E75" s="223"/>
      <c r="F75" s="403"/>
      <c r="G75" s="225"/>
      <c r="H75" s="327"/>
      <c r="I75" s="225"/>
      <c r="J75" s="327"/>
      <c r="K75" s="140" t="str">
        <f>'予算詳細　全体'!$L$4</f>
        <v>USD</v>
      </c>
      <c r="L75" s="316"/>
      <c r="M75" s="141"/>
      <c r="N75" s="319"/>
      <c r="O75" s="396">
        <f>SUMIF($E$73:$E$74,$K75,O$73:O$74)</f>
        <v>5000</v>
      </c>
      <c r="P75" s="396">
        <f>SUMIF($E$73:$E$74,$K75,P$73:P$74)</f>
        <v>5000</v>
      </c>
      <c r="Q75" s="396">
        <f>SUMIF($E$73:$E$74,$K75,Q$73:Q$74)</f>
        <v>0</v>
      </c>
      <c r="R75" s="224"/>
      <c r="S75" s="223"/>
    </row>
    <row r="76" spans="1:21" x14ac:dyDescent="0.2">
      <c r="K76" s="143" t="str">
        <f>'予算詳細　全体'!$L$5</f>
        <v>MMK</v>
      </c>
      <c r="L76" s="317"/>
      <c r="M76" s="144"/>
      <c r="N76" s="320"/>
      <c r="O76" s="398">
        <f t="shared" ref="O76:Q78" si="25">SUMIF($E$73:$E$74,$K76,O$73:O$74)</f>
        <v>0</v>
      </c>
      <c r="P76" s="398">
        <f t="shared" si="25"/>
        <v>0</v>
      </c>
      <c r="Q76" s="398">
        <f t="shared" si="25"/>
        <v>0</v>
      </c>
    </row>
    <row r="77" spans="1:21" x14ac:dyDescent="0.2">
      <c r="K77" s="143" t="str">
        <f>'予算詳細　全体'!$L$6</f>
        <v>THB</v>
      </c>
      <c r="L77" s="317"/>
      <c r="M77" s="144"/>
      <c r="N77" s="320"/>
      <c r="O77" s="398">
        <f t="shared" si="25"/>
        <v>0</v>
      </c>
      <c r="P77" s="398">
        <f t="shared" si="25"/>
        <v>0</v>
      </c>
      <c r="Q77" s="398">
        <f t="shared" si="25"/>
        <v>0</v>
      </c>
    </row>
    <row r="78" spans="1:21" ht="13.5" thickBot="1" x14ac:dyDescent="0.25">
      <c r="K78" s="146" t="str">
        <f>'予算詳細　全体'!$L$7</f>
        <v>日本円</v>
      </c>
      <c r="L78" s="318"/>
      <c r="M78" s="147"/>
      <c r="N78" s="321"/>
      <c r="O78" s="400">
        <f t="shared" si="25"/>
        <v>300000</v>
      </c>
      <c r="P78" s="400">
        <f t="shared" si="25"/>
        <v>300000</v>
      </c>
      <c r="Q78" s="400">
        <f t="shared" si="25"/>
        <v>0</v>
      </c>
    </row>
  </sheetData>
  <sheetProtection selectLockedCells="1"/>
  <mergeCells count="8">
    <mergeCell ref="B64:D64"/>
    <mergeCell ref="B72:D72"/>
    <mergeCell ref="B5:D5"/>
    <mergeCell ref="B20:D20"/>
    <mergeCell ref="B32:D32"/>
    <mergeCell ref="B40:D40"/>
    <mergeCell ref="B47:D47"/>
    <mergeCell ref="B56:D56"/>
  </mergeCells>
  <phoneticPr fontId="11"/>
  <dataValidations count="1">
    <dataValidation type="list" allowBlank="1" showInputMessage="1" showErrorMessage="1" sqref="E7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E6:E12 E21:E29 E33:E37 E41:E43 E48:E52 E57:E61 E65:E69 E73:E74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U78"/>
  <sheetViews>
    <sheetView topLeftCell="A61" zoomScaleNormal="100" workbookViewId="0">
      <selection activeCell="P84" sqref="P84"/>
    </sheetView>
  </sheetViews>
  <sheetFormatPr defaultRowHeight="13" outlineLevelRow="1" outlineLevelCol="1" x14ac:dyDescent="0.2"/>
  <cols>
    <col min="1" max="1" width="5.08984375" customWidth="1"/>
    <col min="2" max="3" width="5.08984375" style="221" customWidth="1"/>
    <col min="4" max="4" width="15.26953125" style="221" customWidth="1"/>
    <col min="6" max="6" width="11" style="390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90" bestFit="1" customWidth="1"/>
    <col min="17" max="17" width="9.08984375" style="390" bestFit="1" customWidth="1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326"/>
      <c r="C1" s="43" t="s">
        <v>334</v>
      </c>
    </row>
    <row r="2" spans="1:21" x14ac:dyDescent="0.2">
      <c r="A2" s="172" t="s">
        <v>402</v>
      </c>
    </row>
    <row r="3" spans="1:21" x14ac:dyDescent="0.2">
      <c r="A3" s="172"/>
      <c r="B3" s="221" t="s">
        <v>406</v>
      </c>
    </row>
    <row r="4" spans="1:21" x14ac:dyDescent="0.2">
      <c r="C4" s="221" t="s">
        <v>395</v>
      </c>
    </row>
    <row r="5" spans="1:21" s="10" customFormat="1" ht="13.5" thickBot="1" x14ac:dyDescent="0.25">
      <c r="A5" s="149" t="s">
        <v>286</v>
      </c>
      <c r="B5" s="572" t="s">
        <v>287</v>
      </c>
      <c r="C5" s="573"/>
      <c r="D5" s="574"/>
      <c r="E5" s="149" t="s">
        <v>288</v>
      </c>
      <c r="F5" s="391" t="s">
        <v>289</v>
      </c>
      <c r="G5" s="149" t="s">
        <v>290</v>
      </c>
      <c r="H5" s="149" t="s">
        <v>291</v>
      </c>
      <c r="I5" s="149" t="s">
        <v>290</v>
      </c>
      <c r="J5" s="149" t="s">
        <v>291</v>
      </c>
      <c r="K5" s="149" t="s">
        <v>290</v>
      </c>
      <c r="L5" s="149" t="s">
        <v>291</v>
      </c>
      <c r="M5" s="149" t="s">
        <v>290</v>
      </c>
      <c r="N5" s="149" t="s">
        <v>291</v>
      </c>
      <c r="O5" s="391" t="s">
        <v>296</v>
      </c>
      <c r="P5" s="391" t="s">
        <v>294</v>
      </c>
      <c r="Q5" s="391" t="s">
        <v>295</v>
      </c>
      <c r="R5" s="149" t="s">
        <v>292</v>
      </c>
      <c r="S5" s="149" t="s">
        <v>422</v>
      </c>
      <c r="T5" s="166" t="s">
        <v>421</v>
      </c>
      <c r="U5" s="166" t="s">
        <v>297</v>
      </c>
    </row>
    <row r="6" spans="1:21" ht="13.5" thickTop="1" x14ac:dyDescent="0.2">
      <c r="A6" s="169"/>
      <c r="B6" s="269"/>
      <c r="C6" s="270"/>
      <c r="D6" s="271"/>
      <c r="E6" s="169"/>
      <c r="F6" s="392"/>
      <c r="G6" s="170"/>
      <c r="H6" s="315"/>
      <c r="I6" s="170"/>
      <c r="J6" s="315"/>
      <c r="K6" s="170"/>
      <c r="L6" s="284"/>
      <c r="M6" s="169"/>
      <c r="N6" s="284"/>
      <c r="O6" s="393">
        <f>ROUNDDOWN(PRODUCT(F6,G6,I6,K6,M6),2)</f>
        <v>0</v>
      </c>
      <c r="P6" s="394">
        <f>O6-Q6</f>
        <v>0</v>
      </c>
      <c r="Q6" s="395">
        <v>0</v>
      </c>
      <c r="R6" s="171"/>
      <c r="S6" s="169"/>
      <c r="T6" s="167" t="str">
        <f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0</v>
      </c>
    </row>
    <row r="7" spans="1:21" x14ac:dyDescent="0.2">
      <c r="A7" s="169"/>
      <c r="B7" s="269"/>
      <c r="C7" s="270"/>
      <c r="D7" s="271"/>
      <c r="E7" s="169"/>
      <c r="F7" s="392"/>
      <c r="G7" s="170"/>
      <c r="H7" s="315"/>
      <c r="I7" s="170"/>
      <c r="J7" s="315"/>
      <c r="K7" s="170"/>
      <c r="L7" s="284"/>
      <c r="M7" s="169"/>
      <c r="N7" s="284"/>
      <c r="O7" s="393">
        <f t="shared" ref="O7:O12" si="0">ROUNDDOWN(PRODUCT(F7,G7,I7,K7,M7),2)</f>
        <v>0</v>
      </c>
      <c r="P7" s="394">
        <f t="shared" ref="P7:P12" si="1">O7-Q7</f>
        <v>0</v>
      </c>
      <c r="Q7" s="395">
        <v>0</v>
      </c>
      <c r="R7" s="171"/>
      <c r="S7" s="169"/>
      <c r="T7" s="167" t="str">
        <f t="shared" ref="T7:T12" si="2">IF(U7&gt;49999,"3者見積必要","")</f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0</v>
      </c>
    </row>
    <row r="8" spans="1:21" x14ac:dyDescent="0.2">
      <c r="A8" s="169"/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si="0"/>
        <v>0</v>
      </c>
      <c r="P8" s="394">
        <f t="shared" si="1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2">
      <c r="A9" s="169"/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0"/>
        <v>0</v>
      </c>
      <c r="P9" s="394">
        <f t="shared" si="1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2">
      <c r="A10" s="169"/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0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2">
      <c r="A11" s="169"/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0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ht="13.5" thickBot="1" x14ac:dyDescent="0.25">
      <c r="A12" s="169"/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0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outlineLevel="1" x14ac:dyDescent="0.2">
      <c r="K13" s="140" t="str">
        <f>'予算詳細　全体'!$L$4</f>
        <v>USD</v>
      </c>
      <c r="L13" s="316"/>
      <c r="M13" s="141"/>
      <c r="N13" s="319"/>
      <c r="O13" s="396">
        <f>SUMIF($E$6:$E$12,$K13,O$6:O$12)</f>
        <v>0</v>
      </c>
      <c r="P13" s="396">
        <f t="shared" ref="O13:Q16" si="3">SUMIF($E$6:$E$12,$K13,P$6:P$12)</f>
        <v>0</v>
      </c>
      <c r="Q13" s="397">
        <f t="shared" si="3"/>
        <v>0</v>
      </c>
    </row>
    <row r="14" spans="1:21" outlineLevel="1" x14ac:dyDescent="0.2">
      <c r="K14" s="143" t="str">
        <f>'予算詳細　全体'!$L$5</f>
        <v>MMK</v>
      </c>
      <c r="L14" s="317"/>
      <c r="M14" s="144"/>
      <c r="N14" s="320"/>
      <c r="O14" s="398">
        <f t="shared" si="3"/>
        <v>0</v>
      </c>
      <c r="P14" s="398">
        <f t="shared" si="3"/>
        <v>0</v>
      </c>
      <c r="Q14" s="399">
        <f t="shared" si="3"/>
        <v>0</v>
      </c>
    </row>
    <row r="15" spans="1:21" outlineLevel="1" x14ac:dyDescent="0.2">
      <c r="K15" s="143" t="str">
        <f>'予算詳細　全体'!$L$6</f>
        <v>THB</v>
      </c>
      <c r="L15" s="317"/>
      <c r="M15" s="144"/>
      <c r="N15" s="320"/>
      <c r="O15" s="398">
        <f t="shared" si="3"/>
        <v>0</v>
      </c>
      <c r="P15" s="398">
        <f t="shared" si="3"/>
        <v>0</v>
      </c>
      <c r="Q15" s="399">
        <f t="shared" si="3"/>
        <v>0</v>
      </c>
    </row>
    <row r="16" spans="1:21" ht="13.5" thickBot="1" x14ac:dyDescent="0.25">
      <c r="K16" s="415" t="str">
        <f>'予算詳細　全体'!$L$7</f>
        <v>日本円</v>
      </c>
      <c r="L16" s="318"/>
      <c r="M16" s="147"/>
      <c r="N16" s="321"/>
      <c r="O16" s="400">
        <f t="shared" si="3"/>
        <v>0</v>
      </c>
      <c r="P16" s="400">
        <f t="shared" si="3"/>
        <v>0</v>
      </c>
      <c r="Q16" s="401">
        <f t="shared" si="3"/>
        <v>0</v>
      </c>
    </row>
    <row r="17" spans="1:21" x14ac:dyDescent="0.2">
      <c r="K17" s="435"/>
      <c r="L17" s="436"/>
      <c r="M17" s="437"/>
      <c r="N17" s="436"/>
      <c r="O17" s="438"/>
      <c r="P17" s="438"/>
      <c r="Q17" s="438"/>
    </row>
    <row r="18" spans="1:21" x14ac:dyDescent="0.2">
      <c r="C18" s="221" t="s">
        <v>19</v>
      </c>
    </row>
    <row r="19" spans="1:21" x14ac:dyDescent="0.2">
      <c r="D19" s="221" t="s">
        <v>20</v>
      </c>
    </row>
    <row r="20" spans="1:21" s="10" customFormat="1" ht="13.5" thickBot="1" x14ac:dyDescent="0.25">
      <c r="A20" s="149" t="s">
        <v>286</v>
      </c>
      <c r="B20" s="572" t="s">
        <v>287</v>
      </c>
      <c r="C20" s="573"/>
      <c r="D20" s="574"/>
      <c r="E20" s="149" t="s">
        <v>288</v>
      </c>
      <c r="F20" s="391" t="s">
        <v>289</v>
      </c>
      <c r="G20" s="149" t="s">
        <v>290</v>
      </c>
      <c r="H20" s="149" t="s">
        <v>291</v>
      </c>
      <c r="I20" s="149" t="s">
        <v>290</v>
      </c>
      <c r="J20" s="149" t="s">
        <v>291</v>
      </c>
      <c r="K20" s="149" t="s">
        <v>290</v>
      </c>
      <c r="L20" s="149" t="s">
        <v>291</v>
      </c>
      <c r="M20" s="149" t="s">
        <v>290</v>
      </c>
      <c r="N20" s="149" t="s">
        <v>291</v>
      </c>
      <c r="O20" s="391" t="s">
        <v>296</v>
      </c>
      <c r="P20" s="391" t="s">
        <v>294</v>
      </c>
      <c r="Q20" s="391" t="s">
        <v>295</v>
      </c>
      <c r="R20" s="149" t="s">
        <v>292</v>
      </c>
      <c r="S20" s="149" t="s">
        <v>422</v>
      </c>
      <c r="T20" s="166" t="s">
        <v>421</v>
      </c>
      <c r="U20" s="166" t="s">
        <v>297</v>
      </c>
    </row>
    <row r="21" spans="1:21" ht="13.5" thickTop="1" x14ac:dyDescent="0.2">
      <c r="A21" s="169"/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>ROUNDDOWN(PRODUCT(F21,G21,I21,K21,M21),0)</f>
        <v>0</v>
      </c>
      <c r="P21" s="394">
        <f t="shared" ref="P21:P29" si="4">O21-Q21</f>
        <v>0</v>
      </c>
      <c r="Q21" s="439">
        <v>0</v>
      </c>
      <c r="R21" s="171"/>
      <c r="S21" s="169"/>
      <c r="T21" s="167" t="str">
        <f t="shared" ref="T21:T29" si="5">IF(U21&gt;49999,"3者見積必要","")</f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x14ac:dyDescent="0.2">
      <c r="A22" s="169"/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ref="O22:O29" si="6">ROUNDDOWN(PRODUCT(F22,G22,I22,K22,M22),0)</f>
        <v>0</v>
      </c>
      <c r="P22" s="394">
        <f t="shared" si="4"/>
        <v>0</v>
      </c>
      <c r="Q22" s="439">
        <v>0</v>
      </c>
      <c r="R22" s="171"/>
      <c r="S22" s="169"/>
      <c r="T22" s="167" t="str">
        <f>IF(U22&gt;49999,"3者見積必要","")</f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x14ac:dyDescent="0.2">
      <c r="A23" s="169"/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6"/>
        <v>0</v>
      </c>
      <c r="P23" s="394">
        <f t="shared" si="4"/>
        <v>0</v>
      </c>
      <c r="Q23" s="439">
        <v>0</v>
      </c>
      <c r="R23" s="171"/>
      <c r="S23" s="169"/>
      <c r="T23" s="167" t="str">
        <f t="shared" si="5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x14ac:dyDescent="0.2">
      <c r="A24" s="169"/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6"/>
        <v>0</v>
      </c>
      <c r="P24" s="394">
        <f t="shared" si="4"/>
        <v>0</v>
      </c>
      <c r="Q24" s="439">
        <v>0</v>
      </c>
      <c r="R24" s="171"/>
      <c r="S24" s="169"/>
      <c r="T24" s="167" t="str">
        <f t="shared" si="5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2">
      <c r="A25" s="169"/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6"/>
        <v>0</v>
      </c>
      <c r="P25" s="394">
        <f t="shared" si="4"/>
        <v>0</v>
      </c>
      <c r="Q25" s="439">
        <v>0</v>
      </c>
      <c r="R25" s="171"/>
      <c r="S25" s="169"/>
      <c r="T25" s="167" t="str">
        <f t="shared" si="5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x14ac:dyDescent="0.2">
      <c r="A26" s="169"/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6"/>
        <v>0</v>
      </c>
      <c r="P26" s="394">
        <f t="shared" si="4"/>
        <v>0</v>
      </c>
      <c r="Q26" s="439">
        <v>0</v>
      </c>
      <c r="R26" s="171"/>
      <c r="S26" s="169"/>
      <c r="T26" s="167" t="str">
        <f t="shared" si="5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x14ac:dyDescent="0.2">
      <c r="A27" s="169"/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6"/>
        <v>0</v>
      </c>
      <c r="P27" s="394">
        <f t="shared" si="4"/>
        <v>0</v>
      </c>
      <c r="Q27" s="439">
        <v>0</v>
      </c>
      <c r="R27" s="171"/>
      <c r="S27" s="169"/>
      <c r="T27" s="167" t="str">
        <f t="shared" si="5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x14ac:dyDescent="0.2">
      <c r="A28" s="169"/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6"/>
        <v>0</v>
      </c>
      <c r="P28" s="394">
        <f t="shared" si="4"/>
        <v>0</v>
      </c>
      <c r="Q28" s="439">
        <v>0</v>
      </c>
      <c r="R28" s="171"/>
      <c r="S28" s="169"/>
      <c r="T28" s="167" t="str">
        <f t="shared" si="5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x14ac:dyDescent="0.2">
      <c r="A29" s="169"/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6"/>
        <v>0</v>
      </c>
      <c r="P29" s="394">
        <f t="shared" si="4"/>
        <v>0</v>
      </c>
      <c r="Q29" s="439">
        <v>0</v>
      </c>
      <c r="R29" s="171"/>
      <c r="S29" s="169"/>
      <c r="T29" s="167" t="str">
        <f t="shared" si="5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ht="13.5" thickBot="1" x14ac:dyDescent="0.25">
      <c r="K30" s="146" t="str">
        <f>'予算詳細　全体'!$L$7</f>
        <v>日本円</v>
      </c>
      <c r="L30" s="318"/>
      <c r="M30" s="147"/>
      <c r="N30" s="321"/>
      <c r="O30" s="400">
        <f>SUM(O21:O29)</f>
        <v>0</v>
      </c>
      <c r="P30" s="400">
        <f t="shared" ref="P30:Q30" si="7">SUM(P21:P29)</f>
        <v>0</v>
      </c>
      <c r="Q30" s="440">
        <f t="shared" si="7"/>
        <v>0</v>
      </c>
    </row>
    <row r="31" spans="1:21" x14ac:dyDescent="0.2">
      <c r="D31" s="221" t="s">
        <v>21</v>
      </c>
    </row>
    <row r="32" spans="1:21" s="10" customFormat="1" ht="13.5" thickBot="1" x14ac:dyDescent="0.25">
      <c r="A32" s="149" t="s">
        <v>286</v>
      </c>
      <c r="B32" s="572" t="s">
        <v>287</v>
      </c>
      <c r="C32" s="573"/>
      <c r="D32" s="574"/>
      <c r="E32" s="149" t="s">
        <v>288</v>
      </c>
      <c r="F32" s="391" t="s">
        <v>289</v>
      </c>
      <c r="G32" s="149" t="s">
        <v>290</v>
      </c>
      <c r="H32" s="149" t="s">
        <v>291</v>
      </c>
      <c r="I32" s="149" t="s">
        <v>290</v>
      </c>
      <c r="J32" s="149" t="s">
        <v>291</v>
      </c>
      <c r="K32" s="149" t="s">
        <v>290</v>
      </c>
      <c r="L32" s="149" t="s">
        <v>291</v>
      </c>
      <c r="M32" s="149" t="s">
        <v>290</v>
      </c>
      <c r="N32" s="149" t="s">
        <v>291</v>
      </c>
      <c r="O32" s="391" t="s">
        <v>296</v>
      </c>
      <c r="P32" s="391" t="s">
        <v>294</v>
      </c>
      <c r="Q32" s="391" t="s">
        <v>295</v>
      </c>
      <c r="R32" s="149" t="s">
        <v>292</v>
      </c>
      <c r="S32" s="149" t="s">
        <v>422</v>
      </c>
      <c r="T32" s="166" t="s">
        <v>421</v>
      </c>
      <c r="U32" s="166" t="s">
        <v>297</v>
      </c>
    </row>
    <row r="33" spans="1:21" ht="13.5" thickTop="1" x14ac:dyDescent="0.2">
      <c r="A33" s="169"/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ref="O33:O37" si="8">ROUNDDOWN(PRODUCT(F33,G33,I33,K33,M33),0)</f>
        <v>0</v>
      </c>
      <c r="P33" s="394">
        <f>O33-Q33</f>
        <v>0</v>
      </c>
      <c r="Q33" s="439">
        <v>0</v>
      </c>
      <c r="R33" s="171"/>
      <c r="S33" s="169"/>
      <c r="T33" s="167" t="str">
        <f t="shared" ref="T33:T37" si="9">IF(U33&gt;49999,"3者見積必要","")</f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x14ac:dyDescent="0.2">
      <c r="A34" s="169"/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8"/>
        <v>0</v>
      </c>
      <c r="P34" s="394">
        <f t="shared" ref="P34:P37" si="10">O34-Q34</f>
        <v>0</v>
      </c>
      <c r="Q34" s="439">
        <v>0</v>
      </c>
      <c r="R34" s="171"/>
      <c r="S34" s="169"/>
      <c r="T34" s="167" t="str">
        <f t="shared" si="9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2">
      <c r="A35" s="169"/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 t="shared" si="8"/>
        <v>0</v>
      </c>
      <c r="P35" s="394">
        <f t="shared" si="10"/>
        <v>0</v>
      </c>
      <c r="Q35" s="439">
        <v>0</v>
      </c>
      <c r="R35" s="171"/>
      <c r="S35" s="169"/>
      <c r="T35" s="167" t="str">
        <f t="shared" si="9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x14ac:dyDescent="0.2">
      <c r="A36" s="169"/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 t="shared" si="8"/>
        <v>0</v>
      </c>
      <c r="P36" s="394">
        <f t="shared" si="10"/>
        <v>0</v>
      </c>
      <c r="Q36" s="439">
        <v>0</v>
      </c>
      <c r="R36" s="171"/>
      <c r="S36" s="169"/>
      <c r="T36" s="167" t="str">
        <f t="shared" si="9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x14ac:dyDescent="0.2">
      <c r="A37" s="169"/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8"/>
        <v>0</v>
      </c>
      <c r="P37" s="394">
        <f t="shared" si="10"/>
        <v>0</v>
      </c>
      <c r="Q37" s="439">
        <v>0</v>
      </c>
      <c r="R37" s="171"/>
      <c r="S37" s="169"/>
      <c r="T37" s="167" t="str">
        <f t="shared" si="9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ht="13.5" thickBot="1" x14ac:dyDescent="0.25">
      <c r="K38" s="146" t="str">
        <f>'予算詳細　全体'!$L$7</f>
        <v>日本円</v>
      </c>
      <c r="L38" s="318"/>
      <c r="M38" s="147"/>
      <c r="N38" s="321"/>
      <c r="O38" s="400">
        <f>SUM(O33:O37)</f>
        <v>0</v>
      </c>
      <c r="P38" s="400">
        <f>SUM(P33:P37)</f>
        <v>0</v>
      </c>
      <c r="Q38" s="440">
        <f>SUM(Q33:Q37)</f>
        <v>0</v>
      </c>
    </row>
    <row r="39" spans="1:21" x14ac:dyDescent="0.2">
      <c r="D39" s="221" t="s">
        <v>22</v>
      </c>
    </row>
    <row r="40" spans="1:21" s="10" customFormat="1" ht="13.5" thickBot="1" x14ac:dyDescent="0.25">
      <c r="A40" s="149" t="s">
        <v>286</v>
      </c>
      <c r="B40" s="572" t="s">
        <v>287</v>
      </c>
      <c r="C40" s="573"/>
      <c r="D40" s="574"/>
      <c r="E40" s="149" t="s">
        <v>288</v>
      </c>
      <c r="F40" s="391" t="s">
        <v>289</v>
      </c>
      <c r="G40" s="149" t="s">
        <v>290</v>
      </c>
      <c r="H40" s="149" t="s">
        <v>291</v>
      </c>
      <c r="I40" s="149" t="s">
        <v>290</v>
      </c>
      <c r="J40" s="149" t="s">
        <v>291</v>
      </c>
      <c r="K40" s="149" t="s">
        <v>290</v>
      </c>
      <c r="L40" s="149" t="s">
        <v>291</v>
      </c>
      <c r="M40" s="149" t="s">
        <v>290</v>
      </c>
      <c r="N40" s="149" t="s">
        <v>291</v>
      </c>
      <c r="O40" s="391" t="s">
        <v>296</v>
      </c>
      <c r="P40" s="391" t="s">
        <v>294</v>
      </c>
      <c r="Q40" s="391" t="s">
        <v>295</v>
      </c>
      <c r="R40" s="149" t="s">
        <v>292</v>
      </c>
      <c r="S40" s="149" t="s">
        <v>422</v>
      </c>
      <c r="T40" s="166" t="s">
        <v>421</v>
      </c>
      <c r="U40" s="166" t="s">
        <v>297</v>
      </c>
    </row>
    <row r="41" spans="1:21" ht="13.5" thickTop="1" x14ac:dyDescent="0.2">
      <c r="A41" s="169"/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ref="O41:O43" si="11">ROUNDDOWN(PRODUCT(F41,G41,I41,K41,M41),0)</f>
        <v>0</v>
      </c>
      <c r="P41" s="394">
        <f>O41-Q41</f>
        <v>0</v>
      </c>
      <c r="Q41" s="439">
        <v>0</v>
      </c>
      <c r="R41" s="171"/>
      <c r="S41" s="169"/>
      <c r="T41" s="167" t="str">
        <f t="shared" ref="T41:T43" si="12">IF(U41&gt;49999,"3者見積必要","")</f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x14ac:dyDescent="0.2">
      <c r="A42" s="169"/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11"/>
        <v>0</v>
      </c>
      <c r="P42" s="394">
        <f t="shared" ref="P42:P43" si="13">O42-Q42</f>
        <v>0</v>
      </c>
      <c r="Q42" s="439">
        <v>0</v>
      </c>
      <c r="R42" s="171"/>
      <c r="S42" s="169"/>
      <c r="T42" s="167" t="str">
        <f t="shared" si="1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x14ac:dyDescent="0.2">
      <c r="A43" s="169"/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11"/>
        <v>0</v>
      </c>
      <c r="P43" s="394">
        <f t="shared" si="13"/>
        <v>0</v>
      </c>
      <c r="Q43" s="439">
        <v>0</v>
      </c>
      <c r="R43" s="171"/>
      <c r="S43" s="169"/>
      <c r="T43" s="167" t="str">
        <f t="shared" si="1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ht="13.5" thickBot="1" x14ac:dyDescent="0.25">
      <c r="K44" s="146" t="str">
        <f>'予算詳細　全体'!$L$7</f>
        <v>日本円</v>
      </c>
      <c r="L44" s="318"/>
      <c r="M44" s="147"/>
      <c r="N44" s="321"/>
      <c r="O44" s="400">
        <f>SUM(O41:O43)</f>
        <v>0</v>
      </c>
      <c r="P44" s="400">
        <f t="shared" ref="P44:Q44" si="14">SUM(P41:P43)</f>
        <v>0</v>
      </c>
      <c r="Q44" s="440">
        <f t="shared" si="14"/>
        <v>0</v>
      </c>
    </row>
    <row r="46" spans="1:21" x14ac:dyDescent="0.2">
      <c r="C46" s="221" t="s">
        <v>23</v>
      </c>
    </row>
    <row r="47" spans="1:21" s="10" customFormat="1" ht="13.5" thickBot="1" x14ac:dyDescent="0.25">
      <c r="A47" s="149" t="s">
        <v>286</v>
      </c>
      <c r="B47" s="572" t="s">
        <v>287</v>
      </c>
      <c r="C47" s="573"/>
      <c r="D47" s="574"/>
      <c r="E47" s="149" t="s">
        <v>288</v>
      </c>
      <c r="F47" s="391" t="s">
        <v>289</v>
      </c>
      <c r="G47" s="149" t="s">
        <v>290</v>
      </c>
      <c r="H47" s="149" t="s">
        <v>291</v>
      </c>
      <c r="I47" s="149" t="s">
        <v>290</v>
      </c>
      <c r="J47" s="149" t="s">
        <v>291</v>
      </c>
      <c r="K47" s="149" t="s">
        <v>290</v>
      </c>
      <c r="L47" s="149" t="s">
        <v>291</v>
      </c>
      <c r="M47" s="149" t="s">
        <v>290</v>
      </c>
      <c r="N47" s="149" t="s">
        <v>291</v>
      </c>
      <c r="O47" s="391" t="s">
        <v>296</v>
      </c>
      <c r="P47" s="391" t="s">
        <v>294</v>
      </c>
      <c r="Q47" s="391" t="s">
        <v>295</v>
      </c>
      <c r="R47" s="149" t="s">
        <v>292</v>
      </c>
      <c r="S47" s="149" t="s">
        <v>422</v>
      </c>
      <c r="T47" s="166" t="s">
        <v>421</v>
      </c>
      <c r="U47" s="166" t="s">
        <v>297</v>
      </c>
    </row>
    <row r="48" spans="1:21" ht="13.5" thickTop="1" x14ac:dyDescent="0.2">
      <c r="A48" s="169"/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ref="O48:O52" si="15">ROUNDDOWN(PRODUCT(F48,G48,I48,K48,M48),0)</f>
        <v>0</v>
      </c>
      <c r="P48" s="394">
        <f t="shared" ref="P48:P52" si="16">O48-Q48</f>
        <v>0</v>
      </c>
      <c r="Q48" s="395">
        <v>0</v>
      </c>
      <c r="R48" s="171"/>
      <c r="S48" s="169"/>
      <c r="T48" s="167" t="str">
        <f t="shared" ref="T48:T52" si="17">IF(U48&gt;49999,"3者見積必要","")</f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x14ac:dyDescent="0.2">
      <c r="A49" s="169"/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15"/>
        <v>0</v>
      </c>
      <c r="P49" s="394">
        <f t="shared" si="16"/>
        <v>0</v>
      </c>
      <c r="Q49" s="395">
        <v>0</v>
      </c>
      <c r="R49" s="171"/>
      <c r="S49" s="169"/>
      <c r="T49" s="167" t="str">
        <f t="shared" si="17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x14ac:dyDescent="0.2">
      <c r="A50" s="169"/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15"/>
        <v>0</v>
      </c>
      <c r="P50" s="394">
        <f t="shared" si="16"/>
        <v>0</v>
      </c>
      <c r="Q50" s="395">
        <v>0</v>
      </c>
      <c r="R50" s="171"/>
      <c r="S50" s="169"/>
      <c r="T50" s="167" t="str">
        <f t="shared" si="17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x14ac:dyDescent="0.2">
      <c r="A51" s="169"/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15"/>
        <v>0</v>
      </c>
      <c r="P51" s="394">
        <f t="shared" si="16"/>
        <v>0</v>
      </c>
      <c r="Q51" s="395">
        <v>0</v>
      </c>
      <c r="R51" s="171"/>
      <c r="S51" s="169"/>
      <c r="T51" s="167" t="str">
        <f t="shared" si="17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x14ac:dyDescent="0.2">
      <c r="A52" s="169"/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15"/>
        <v>0</v>
      </c>
      <c r="P52" s="394">
        <f t="shared" si="16"/>
        <v>0</v>
      </c>
      <c r="Q52" s="395">
        <v>0</v>
      </c>
      <c r="R52" s="171"/>
      <c r="S52" s="169"/>
      <c r="T52" s="167" t="str">
        <f t="shared" si="17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ht="13.5" thickBot="1" x14ac:dyDescent="0.25">
      <c r="K53" s="146" t="str">
        <f>'予算詳細　全体'!$L$7</f>
        <v>日本円</v>
      </c>
      <c r="L53" s="318"/>
      <c r="M53" s="147"/>
      <c r="N53" s="321"/>
      <c r="O53" s="400">
        <f>SUM(O48:O52)</f>
        <v>0</v>
      </c>
      <c r="P53" s="400">
        <f>SUM(P48:P52)</f>
        <v>0</v>
      </c>
      <c r="Q53" s="401">
        <f>SUM(Q48:Q52)</f>
        <v>0</v>
      </c>
    </row>
    <row r="55" spans="1:21" x14ac:dyDescent="0.2">
      <c r="C55" s="221" t="s">
        <v>24</v>
      </c>
    </row>
    <row r="56" spans="1:21" s="10" customFormat="1" ht="13.5" thickBot="1" x14ac:dyDescent="0.25">
      <c r="A56" s="149" t="s">
        <v>286</v>
      </c>
      <c r="B56" s="572" t="s">
        <v>287</v>
      </c>
      <c r="C56" s="573"/>
      <c r="D56" s="574"/>
      <c r="E56" s="149" t="s">
        <v>288</v>
      </c>
      <c r="F56" s="391" t="s">
        <v>289</v>
      </c>
      <c r="G56" s="149" t="s">
        <v>290</v>
      </c>
      <c r="H56" s="149" t="s">
        <v>291</v>
      </c>
      <c r="I56" s="149" t="s">
        <v>290</v>
      </c>
      <c r="J56" s="149" t="s">
        <v>291</v>
      </c>
      <c r="K56" s="149" t="s">
        <v>290</v>
      </c>
      <c r="L56" s="149" t="s">
        <v>291</v>
      </c>
      <c r="M56" s="149" t="s">
        <v>290</v>
      </c>
      <c r="N56" s="149" t="s">
        <v>291</v>
      </c>
      <c r="O56" s="391" t="s">
        <v>296</v>
      </c>
      <c r="P56" s="391" t="s">
        <v>294</v>
      </c>
      <c r="Q56" s="391" t="s">
        <v>295</v>
      </c>
      <c r="R56" s="149" t="s">
        <v>292</v>
      </c>
      <c r="S56" s="149" t="s">
        <v>422</v>
      </c>
      <c r="T56" s="166" t="s">
        <v>421</v>
      </c>
      <c r="U56" s="166" t="s">
        <v>297</v>
      </c>
    </row>
    <row r="57" spans="1:21" ht="13.5" thickTop="1" x14ac:dyDescent="0.2">
      <c r="A57" s="169"/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ref="O57:O61" si="18">ROUNDDOWN(PRODUCT(F57,G57,I57,K57,M57),0)</f>
        <v>0</v>
      </c>
      <c r="P57" s="394">
        <f t="shared" ref="P57:P61" si="19">O57-Q57</f>
        <v>0</v>
      </c>
      <c r="Q57" s="439">
        <v>0</v>
      </c>
      <c r="R57" s="171"/>
      <c r="S57" s="169"/>
      <c r="T57" s="167" t="str">
        <f t="shared" ref="T57:T61" si="20">IF(U57&gt;49999,"3者見積必要","")</f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x14ac:dyDescent="0.2">
      <c r="A58" s="169"/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18"/>
        <v>0</v>
      </c>
      <c r="P58" s="394">
        <f t="shared" si="19"/>
        <v>0</v>
      </c>
      <c r="Q58" s="439">
        <v>0</v>
      </c>
      <c r="R58" s="171"/>
      <c r="S58" s="169"/>
      <c r="T58" s="167" t="str">
        <f t="shared" si="20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x14ac:dyDescent="0.2">
      <c r="A59" s="169"/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18"/>
        <v>0</v>
      </c>
      <c r="P59" s="394">
        <f t="shared" si="19"/>
        <v>0</v>
      </c>
      <c r="Q59" s="439">
        <v>0</v>
      </c>
      <c r="R59" s="171"/>
      <c r="S59" s="169"/>
      <c r="T59" s="167" t="str">
        <f t="shared" si="20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x14ac:dyDescent="0.2">
      <c r="A60" s="169"/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18"/>
        <v>0</v>
      </c>
      <c r="P60" s="394">
        <f t="shared" si="19"/>
        <v>0</v>
      </c>
      <c r="Q60" s="439">
        <v>0</v>
      </c>
      <c r="R60" s="171"/>
      <c r="S60" s="169"/>
      <c r="T60" s="167" t="str">
        <f t="shared" si="20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x14ac:dyDescent="0.2">
      <c r="A61" s="169"/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18"/>
        <v>0</v>
      </c>
      <c r="P61" s="394">
        <f t="shared" si="19"/>
        <v>0</v>
      </c>
      <c r="Q61" s="439">
        <v>0</v>
      </c>
      <c r="R61" s="171"/>
      <c r="S61" s="169"/>
      <c r="T61" s="167" t="str">
        <f t="shared" si="20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ht="13.5" thickBot="1" x14ac:dyDescent="0.25">
      <c r="K62" s="146" t="str">
        <f>'予算詳細　全体'!$L$7</f>
        <v>日本円</v>
      </c>
      <c r="L62" s="318"/>
      <c r="M62" s="147"/>
      <c r="N62" s="321"/>
      <c r="O62" s="400">
        <f>SUM(O57:O61)</f>
        <v>0</v>
      </c>
      <c r="P62" s="400">
        <f>SUM(P57:P61)</f>
        <v>0</v>
      </c>
      <c r="Q62" s="440">
        <f>SUM(Q57:Q61)</f>
        <v>0</v>
      </c>
    </row>
    <row r="63" spans="1:21" x14ac:dyDescent="0.2">
      <c r="B63" s="221" t="s">
        <v>25</v>
      </c>
    </row>
    <row r="64" spans="1:21" s="10" customFormat="1" ht="13.5" thickBot="1" x14ac:dyDescent="0.25">
      <c r="A64" s="149" t="s">
        <v>286</v>
      </c>
      <c r="B64" s="572" t="s">
        <v>287</v>
      </c>
      <c r="C64" s="573"/>
      <c r="D64" s="574"/>
      <c r="E64" s="149" t="s">
        <v>288</v>
      </c>
      <c r="F64" s="391" t="s">
        <v>289</v>
      </c>
      <c r="G64" s="149" t="s">
        <v>290</v>
      </c>
      <c r="H64" s="149" t="s">
        <v>291</v>
      </c>
      <c r="I64" s="149" t="s">
        <v>290</v>
      </c>
      <c r="J64" s="149" t="s">
        <v>291</v>
      </c>
      <c r="K64" s="149" t="s">
        <v>290</v>
      </c>
      <c r="L64" s="149" t="s">
        <v>291</v>
      </c>
      <c r="M64" s="149" t="s">
        <v>290</v>
      </c>
      <c r="N64" s="149" t="s">
        <v>291</v>
      </c>
      <c r="O64" s="391" t="s">
        <v>296</v>
      </c>
      <c r="P64" s="391" t="s">
        <v>294</v>
      </c>
      <c r="Q64" s="391" t="s">
        <v>295</v>
      </c>
      <c r="R64" s="149" t="s">
        <v>292</v>
      </c>
      <c r="S64" s="149" t="s">
        <v>422</v>
      </c>
      <c r="T64" s="166" t="s">
        <v>421</v>
      </c>
      <c r="U64" s="166" t="s">
        <v>297</v>
      </c>
    </row>
    <row r="65" spans="1:21" ht="13.5" thickTop="1" x14ac:dyDescent="0.2">
      <c r="A65" s="169"/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ref="O65:O69" si="21">ROUNDDOWN(PRODUCT(F65,G65,I65,K65,M65),0)</f>
        <v>0</v>
      </c>
      <c r="P65" s="394">
        <f>O65-Q65</f>
        <v>0</v>
      </c>
      <c r="Q65" s="439">
        <v>0</v>
      </c>
      <c r="R65" s="171"/>
      <c r="S65" s="169"/>
      <c r="T65" s="167" t="str">
        <f t="shared" ref="T65:T69" si="22">IF(U65&gt;49999,"3者見積必要","")</f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x14ac:dyDescent="0.2">
      <c r="A66" s="169"/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21"/>
        <v>0</v>
      </c>
      <c r="P66" s="394">
        <f t="shared" ref="P66:P69" si="23">O66-Q66</f>
        <v>0</v>
      </c>
      <c r="Q66" s="439">
        <v>0</v>
      </c>
      <c r="R66" s="171"/>
      <c r="S66" s="169"/>
      <c r="T66" s="167" t="str">
        <f t="shared" si="2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x14ac:dyDescent="0.2">
      <c r="A67" s="169"/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21"/>
        <v>0</v>
      </c>
      <c r="P67" s="394">
        <f t="shared" si="23"/>
        <v>0</v>
      </c>
      <c r="Q67" s="439">
        <v>0</v>
      </c>
      <c r="R67" s="171"/>
      <c r="S67" s="169"/>
      <c r="T67" s="167" t="str">
        <f t="shared" si="2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x14ac:dyDescent="0.2">
      <c r="A68" s="169"/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21"/>
        <v>0</v>
      </c>
      <c r="P68" s="394">
        <f t="shared" si="23"/>
        <v>0</v>
      </c>
      <c r="Q68" s="439">
        <v>0</v>
      </c>
      <c r="R68" s="171"/>
      <c r="S68" s="169"/>
      <c r="T68" s="167" t="str">
        <f t="shared" si="2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x14ac:dyDescent="0.2">
      <c r="A69" s="169"/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21"/>
        <v>0</v>
      </c>
      <c r="P69" s="394">
        <f t="shared" si="23"/>
        <v>0</v>
      </c>
      <c r="Q69" s="439">
        <v>0</v>
      </c>
      <c r="R69" s="171"/>
      <c r="S69" s="169"/>
      <c r="T69" s="167" t="str">
        <f t="shared" si="2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ht="13.5" thickBot="1" x14ac:dyDescent="0.25">
      <c r="K70" s="146" t="str">
        <f>'予算詳細　全体'!$L$7</f>
        <v>日本円</v>
      </c>
      <c r="L70" s="318"/>
      <c r="M70" s="147"/>
      <c r="N70" s="321"/>
      <c r="O70" s="400">
        <f>SUM(O65:O69)</f>
        <v>0</v>
      </c>
      <c r="P70" s="400">
        <f>SUM(P65:P69)</f>
        <v>0</v>
      </c>
      <c r="Q70" s="440">
        <f>SUM(Q65:Q69)</f>
        <v>0</v>
      </c>
    </row>
    <row r="71" spans="1:21" x14ac:dyDescent="0.2">
      <c r="A71" t="s">
        <v>536</v>
      </c>
      <c r="K71" s="435"/>
      <c r="L71" s="436"/>
      <c r="M71" s="437"/>
      <c r="N71" s="436"/>
      <c r="O71" s="438"/>
      <c r="P71" s="438"/>
      <c r="Q71" s="438"/>
    </row>
    <row r="72" spans="1:21" ht="13.5" thickBot="1" x14ac:dyDescent="0.25">
      <c r="A72" s="149" t="s">
        <v>286</v>
      </c>
      <c r="B72" s="572" t="s">
        <v>287</v>
      </c>
      <c r="C72" s="573"/>
      <c r="D72" s="574"/>
      <c r="E72" s="149" t="s">
        <v>288</v>
      </c>
      <c r="F72" s="391" t="s">
        <v>289</v>
      </c>
      <c r="G72" s="149" t="s">
        <v>290</v>
      </c>
      <c r="H72" s="149" t="s">
        <v>291</v>
      </c>
      <c r="I72" s="149" t="s">
        <v>290</v>
      </c>
      <c r="J72" s="149" t="s">
        <v>291</v>
      </c>
      <c r="K72" s="149" t="s">
        <v>290</v>
      </c>
      <c r="L72" s="149" t="s">
        <v>291</v>
      </c>
      <c r="M72" s="149" t="s">
        <v>290</v>
      </c>
      <c r="N72" s="149" t="s">
        <v>291</v>
      </c>
      <c r="O72" s="391" t="s">
        <v>296</v>
      </c>
      <c r="P72" s="391" t="s">
        <v>294</v>
      </c>
      <c r="Q72" s="391" t="s">
        <v>295</v>
      </c>
      <c r="R72" s="149" t="s">
        <v>292</v>
      </c>
      <c r="S72" s="149" t="s">
        <v>422</v>
      </c>
      <c r="T72" s="166"/>
      <c r="U72" s="166"/>
    </row>
    <row r="73" spans="1:21" ht="13.5" thickTop="1" x14ac:dyDescent="0.2">
      <c r="A73" s="169"/>
      <c r="B73" s="269" t="s">
        <v>537</v>
      </c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>ROUNDDOWN(PRODUCT(F73,G73,I73,K73,M73),2)</f>
        <v>0</v>
      </c>
      <c r="P73" s="394">
        <f t="shared" ref="P73" si="24">O73-Q73</f>
        <v>0</v>
      </c>
      <c r="Q73" s="395">
        <v>0</v>
      </c>
      <c r="R73" s="171"/>
      <c r="S73" s="169"/>
      <c r="T73" s="167" t="s">
        <v>514</v>
      </c>
      <c r="U73" s="168"/>
    </row>
    <row r="74" spans="1:21" ht="13.5" thickBot="1" x14ac:dyDescent="0.25">
      <c r="A74" s="169"/>
      <c r="B74" s="269" t="s">
        <v>538</v>
      </c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>ROUNDDOWN(PRODUCT(F74,G74,I74,K74,M74),2)</f>
        <v>0</v>
      </c>
      <c r="P74" s="394">
        <f>O74-Q74</f>
        <v>0</v>
      </c>
      <c r="Q74" s="395">
        <v>0</v>
      </c>
      <c r="R74" s="171"/>
      <c r="S74" s="169"/>
      <c r="T74" s="167" t="s">
        <v>514</v>
      </c>
      <c r="U74" s="168"/>
    </row>
    <row r="75" spans="1:21" x14ac:dyDescent="0.2">
      <c r="A75" s="223"/>
      <c r="B75" s="223"/>
      <c r="C75" s="223"/>
      <c r="D75" s="224"/>
      <c r="E75" s="223"/>
      <c r="F75" s="403"/>
      <c r="G75" s="225"/>
      <c r="H75" s="327"/>
      <c r="I75" s="225"/>
      <c r="J75" s="327"/>
      <c r="K75" s="140" t="str">
        <f>'予算詳細　全体'!$L$4</f>
        <v>USD</v>
      </c>
      <c r="L75" s="316"/>
      <c r="M75" s="141"/>
      <c r="N75" s="319"/>
      <c r="O75" s="396">
        <f>SUMIF($E$73:$E$74,$K75,O$73:O$74)</f>
        <v>0</v>
      </c>
      <c r="P75" s="396">
        <f>SUMIF($E$73:$E$74,$K75,P$73:P$74)</f>
        <v>0</v>
      </c>
      <c r="Q75" s="396">
        <f>SUMIF($E$73:$E$74,$K75,Q$73:Q$74)</f>
        <v>0</v>
      </c>
      <c r="R75" s="224"/>
      <c r="S75" s="223"/>
    </row>
    <row r="76" spans="1:21" x14ac:dyDescent="0.2">
      <c r="K76" s="143" t="str">
        <f>'予算詳細　全体'!$L$5</f>
        <v>MMK</v>
      </c>
      <c r="L76" s="317"/>
      <c r="M76" s="144"/>
      <c r="N76" s="320"/>
      <c r="O76" s="398">
        <f t="shared" ref="O76:Q78" si="25">SUMIF($E$73:$E$74,$K76,O$73:O$74)</f>
        <v>0</v>
      </c>
      <c r="P76" s="398">
        <f t="shared" si="25"/>
        <v>0</v>
      </c>
      <c r="Q76" s="398">
        <f t="shared" si="25"/>
        <v>0</v>
      </c>
    </row>
    <row r="77" spans="1:21" x14ac:dyDescent="0.2">
      <c r="K77" s="143" t="str">
        <f>'予算詳細　全体'!$L$6</f>
        <v>THB</v>
      </c>
      <c r="L77" s="317"/>
      <c r="M77" s="144"/>
      <c r="N77" s="320"/>
      <c r="O77" s="398">
        <f t="shared" si="25"/>
        <v>0</v>
      </c>
      <c r="P77" s="398">
        <f t="shared" si="25"/>
        <v>0</v>
      </c>
      <c r="Q77" s="398">
        <f t="shared" si="25"/>
        <v>0</v>
      </c>
    </row>
    <row r="78" spans="1:21" ht="13.5" thickBot="1" x14ac:dyDescent="0.25">
      <c r="K78" s="146" t="str">
        <f>'予算詳細　全体'!$L$7</f>
        <v>日本円</v>
      </c>
      <c r="L78" s="318"/>
      <c r="M78" s="147"/>
      <c r="N78" s="321"/>
      <c r="O78" s="400">
        <f t="shared" si="25"/>
        <v>0</v>
      </c>
      <c r="P78" s="400">
        <f t="shared" si="25"/>
        <v>0</v>
      </c>
      <c r="Q78" s="400">
        <f t="shared" si="25"/>
        <v>0</v>
      </c>
    </row>
  </sheetData>
  <sheetProtection selectLockedCells="1"/>
  <mergeCells count="8">
    <mergeCell ref="B5:D5"/>
    <mergeCell ref="B72:D72"/>
    <mergeCell ref="B56:D56"/>
    <mergeCell ref="B64:D64"/>
    <mergeCell ref="B20:D20"/>
    <mergeCell ref="B32:D32"/>
    <mergeCell ref="B40:D40"/>
    <mergeCell ref="B47:D47"/>
  </mergeCells>
  <phoneticPr fontId="11"/>
  <dataValidations count="1">
    <dataValidation type="list" allowBlank="1" showInputMessage="1" showErrorMessage="1" sqref="E7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E6:E12 E21:E29 E33:E37 E41:E43 E48:E52 E57:E61 E65:E69 E73:E74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93"/>
  <sheetViews>
    <sheetView showGridLines="0" view="pageBreakPreview" topLeftCell="A166" zoomScaleNormal="100" zoomScaleSheetLayoutView="100" workbookViewId="0">
      <selection activeCell="D185" sqref="D185"/>
    </sheetView>
  </sheetViews>
  <sheetFormatPr defaultRowHeight="12.75" customHeight="1" outlineLevelRow="1" outlineLevelCol="1" x14ac:dyDescent="0.2"/>
  <cols>
    <col min="1" max="3" width="2" customWidth="1"/>
    <col min="4" max="4" width="23.453125" customWidth="1"/>
    <col min="5" max="5" width="12.453125" customWidth="1"/>
    <col min="6" max="6" width="11.36328125" style="15" customWidth="1"/>
    <col min="7" max="7" width="9.36328125" style="15" customWidth="1"/>
    <col min="8" max="8" width="10.7265625" style="15" customWidth="1"/>
    <col min="9" max="9" width="10.7265625" style="15" customWidth="1" outlineLevel="1"/>
    <col min="10" max="10" width="11" style="15" bestFit="1" customWidth="1"/>
    <col min="11" max="11" width="10.7265625" style="15" customWidth="1"/>
    <col min="12" max="12" width="10.36328125" style="15" customWidth="1"/>
    <col min="13" max="13" width="4" style="10" customWidth="1"/>
    <col min="14" max="14" width="14" customWidth="1"/>
    <col min="15" max="15" width="2.453125" customWidth="1"/>
  </cols>
  <sheetData>
    <row r="1" spans="1:14" ht="12.75" customHeight="1" x14ac:dyDescent="0.2">
      <c r="A1" s="523" t="s">
        <v>527</v>
      </c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273" t="s">
        <v>0</v>
      </c>
    </row>
    <row r="2" spans="1:14" ht="12.75" customHeight="1" x14ac:dyDescent="0.2">
      <c r="A2" s="509" t="s">
        <v>520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2.75" customHeight="1" x14ac:dyDescent="0.2">
      <c r="B3" s="87"/>
      <c r="C3" s="87"/>
      <c r="D3" s="510" t="s">
        <v>1</v>
      </c>
      <c r="E3" s="173"/>
      <c r="F3" s="173"/>
      <c r="G3" s="173"/>
      <c r="H3" s="173"/>
      <c r="I3" s="173"/>
      <c r="J3" s="173"/>
      <c r="K3" s="173"/>
      <c r="L3" s="173"/>
      <c r="M3" s="174"/>
      <c r="N3" s="174"/>
    </row>
    <row r="4" spans="1:14" ht="12.75" customHeight="1" x14ac:dyDescent="0.2">
      <c r="B4" s="41"/>
      <c r="C4" s="41"/>
      <c r="D4" s="511" t="s">
        <v>2</v>
      </c>
      <c r="E4" s="507">
        <f>K187</f>
        <v>43348057</v>
      </c>
      <c r="F4" s="41"/>
      <c r="G4" s="41"/>
      <c r="H4" s="41"/>
      <c r="I4" s="41"/>
      <c r="J4" s="41"/>
      <c r="K4" s="88">
        <v>1</v>
      </c>
      <c r="L4" s="87" t="s">
        <v>512</v>
      </c>
      <c r="M4" s="86" t="s">
        <v>438</v>
      </c>
      <c r="N4" s="389">
        <v>110</v>
      </c>
    </row>
    <row r="5" spans="1:14" ht="12.75" customHeight="1" x14ac:dyDescent="0.2">
      <c r="A5" s="87"/>
      <c r="B5" s="87"/>
      <c r="C5" s="87"/>
      <c r="D5" s="510" t="s">
        <v>518</v>
      </c>
      <c r="E5" s="508">
        <f>F187</f>
        <v>43475927</v>
      </c>
      <c r="F5" s="87"/>
      <c r="G5" s="87"/>
      <c r="H5" s="87"/>
      <c r="I5" s="87"/>
      <c r="J5" s="87"/>
      <c r="K5" s="41" t="s">
        <v>298</v>
      </c>
      <c r="L5" s="84" t="s">
        <v>177</v>
      </c>
      <c r="M5" s="86" t="s">
        <v>438</v>
      </c>
      <c r="N5" s="388">
        <v>0.08</v>
      </c>
    </row>
    <row r="6" spans="1:14" ht="12.75" customHeight="1" outlineLevel="1" x14ac:dyDescent="0.2">
      <c r="A6" s="87"/>
      <c r="B6" s="87"/>
      <c r="C6" s="87"/>
      <c r="D6" s="510" t="s">
        <v>523</v>
      </c>
      <c r="E6" s="522">
        <v>5</v>
      </c>
      <c r="F6" s="87"/>
      <c r="G6" s="87"/>
      <c r="H6" s="87"/>
      <c r="I6" s="87"/>
      <c r="J6" s="87"/>
      <c r="K6" s="41" t="s">
        <v>299</v>
      </c>
      <c r="L6" s="84" t="s">
        <v>247</v>
      </c>
      <c r="M6" s="86" t="s">
        <v>438</v>
      </c>
      <c r="N6" s="388">
        <v>3</v>
      </c>
    </row>
    <row r="7" spans="1:14" ht="12.75" customHeight="1" x14ac:dyDescent="0.2">
      <c r="A7" s="334" t="s">
        <v>413</v>
      </c>
      <c r="B7" s="85"/>
      <c r="C7" s="85"/>
      <c r="D7" s="85"/>
      <c r="E7" s="336"/>
      <c r="F7" s="334"/>
      <c r="G7" s="384"/>
      <c r="H7" s="334" t="s">
        <v>439</v>
      </c>
      <c r="I7" s="85"/>
      <c r="J7" s="85"/>
      <c r="K7" s="85"/>
      <c r="L7" s="139" t="s">
        <v>26</v>
      </c>
      <c r="M7" s="85"/>
      <c r="N7" s="85"/>
    </row>
    <row r="8" spans="1:14" ht="12.75" customHeight="1" x14ac:dyDescent="0.2">
      <c r="A8" s="334" t="s">
        <v>440</v>
      </c>
      <c r="B8" s="85"/>
      <c r="C8" s="85"/>
      <c r="D8" s="85"/>
      <c r="E8" s="336"/>
      <c r="F8" s="334"/>
      <c r="G8" s="334"/>
      <c r="H8" s="334"/>
      <c r="I8" s="85"/>
      <c r="J8" s="85"/>
      <c r="K8" s="85"/>
      <c r="L8" s="139"/>
      <c r="M8" s="85"/>
      <c r="N8" s="85"/>
    </row>
    <row r="9" spans="1:14" s="175" customFormat="1" ht="15" customHeight="1" x14ac:dyDescent="0.2">
      <c r="A9" s="334" t="s">
        <v>526</v>
      </c>
      <c r="B9" s="85"/>
      <c r="C9" s="85"/>
      <c r="D9" s="85"/>
      <c r="E9" s="333"/>
      <c r="F9" s="333"/>
      <c r="G9" s="85"/>
      <c r="H9" s="85"/>
      <c r="I9" s="85"/>
      <c r="J9" s="85"/>
      <c r="K9" s="85"/>
      <c r="L9" s="139"/>
      <c r="M9" s="85"/>
      <c r="N9" s="85"/>
    </row>
    <row r="10" spans="1:14" ht="15" customHeight="1" x14ac:dyDescent="0.2">
      <c r="A10" s="538" t="s">
        <v>306</v>
      </c>
      <c r="B10" s="539"/>
      <c r="C10" s="539"/>
      <c r="D10" s="540"/>
      <c r="E10" s="526" t="s">
        <v>307</v>
      </c>
      <c r="F10" s="544" t="s">
        <v>441</v>
      </c>
      <c r="G10" s="531" t="s">
        <v>442</v>
      </c>
      <c r="H10" s="532"/>
      <c r="I10" s="532"/>
      <c r="J10" s="533"/>
      <c r="K10" s="531" t="s">
        <v>443</v>
      </c>
      <c r="L10" s="533"/>
      <c r="M10" s="529" t="s">
        <v>444</v>
      </c>
      <c r="N10" s="524" t="s">
        <v>445</v>
      </c>
    </row>
    <row r="11" spans="1:14" ht="15" customHeight="1" x14ac:dyDescent="0.2">
      <c r="A11" s="541"/>
      <c r="B11" s="542"/>
      <c r="C11" s="542"/>
      <c r="D11" s="543"/>
      <c r="E11" s="528"/>
      <c r="F11" s="545"/>
      <c r="G11" s="25" t="s">
        <v>446</v>
      </c>
      <c r="H11" s="25" t="str">
        <f>$L$5</f>
        <v>MMK</v>
      </c>
      <c r="I11" s="25" t="str">
        <f>$L$6</f>
        <v>THB</v>
      </c>
      <c r="J11" s="25" t="s">
        <v>26</v>
      </c>
      <c r="K11" s="427" t="s">
        <v>447</v>
      </c>
      <c r="L11" s="427" t="s">
        <v>448</v>
      </c>
      <c r="M11" s="530"/>
      <c r="N11" s="525"/>
    </row>
    <row r="12" spans="1:14" ht="12.75" customHeight="1" x14ac:dyDescent="0.2">
      <c r="A12" s="95"/>
      <c r="B12" s="96"/>
      <c r="C12" s="96"/>
      <c r="D12" s="97"/>
      <c r="E12" s="423"/>
      <c r="F12" s="27" t="s">
        <v>449</v>
      </c>
      <c r="G12" s="25" t="s">
        <v>450</v>
      </c>
      <c r="H12" s="25" t="s">
        <v>451</v>
      </c>
      <c r="I12" s="25" t="s">
        <v>452</v>
      </c>
      <c r="J12" s="25" t="s">
        <v>453</v>
      </c>
      <c r="K12" s="29" t="s">
        <v>454</v>
      </c>
      <c r="L12" s="28" t="s">
        <v>455</v>
      </c>
      <c r="M12" s="421"/>
      <c r="N12" s="44"/>
    </row>
    <row r="13" spans="1:14" ht="12.75" customHeight="1" x14ac:dyDescent="0.2">
      <c r="A13" s="98" t="s">
        <v>456</v>
      </c>
      <c r="B13" s="99"/>
      <c r="C13" s="99"/>
      <c r="D13" s="100"/>
      <c r="E13" s="50" t="str">
        <f>CONCATENATE("小計（",$L$4,"）")</f>
        <v>小計（USD）</v>
      </c>
      <c r="F13" s="67">
        <f>K13+L13</f>
        <v>298180</v>
      </c>
      <c r="G13" s="222">
        <f>SUM(G17,G53,G142,G146)</f>
        <v>298180</v>
      </c>
      <c r="H13" s="67"/>
      <c r="I13" s="67"/>
      <c r="J13" s="76"/>
      <c r="K13" s="222">
        <f>SUM(K17,K53,K142,K146)</f>
        <v>298180</v>
      </c>
      <c r="L13" s="222">
        <f t="shared" ref="K13:L16" si="0">SUM(L17,L53,L142,L146)</f>
        <v>0</v>
      </c>
      <c r="M13" s="51"/>
      <c r="N13" s="56">
        <f>ROUND(K13*$N$4,0)</f>
        <v>32799800</v>
      </c>
    </row>
    <row r="14" spans="1:14" ht="12.75" customHeight="1" x14ac:dyDescent="0.2">
      <c r="A14" s="101"/>
      <c r="B14" s="102"/>
      <c r="C14" s="102"/>
      <c r="D14" s="103"/>
      <c r="E14" s="52" t="str">
        <f>CONCATENATE("小計（",$L$5,"）")</f>
        <v>小計（MMK）</v>
      </c>
      <c r="F14" s="67">
        <f t="shared" ref="F14:F16" si="1">K14+L14</f>
        <v>18786480</v>
      </c>
      <c r="G14" s="222"/>
      <c r="H14" s="222">
        <f>SUM(H18,H54,H143,H147)</f>
        <v>18786480</v>
      </c>
      <c r="I14" s="67"/>
      <c r="J14" s="76"/>
      <c r="K14" s="222">
        <f t="shared" si="0"/>
        <v>18786480</v>
      </c>
      <c r="L14" s="222">
        <f t="shared" si="0"/>
        <v>0</v>
      </c>
      <c r="M14" s="51"/>
      <c r="N14" s="57">
        <f>ROUND(K14*$N$5,0)</f>
        <v>1502918</v>
      </c>
    </row>
    <row r="15" spans="1:14" ht="12.75" customHeight="1" outlineLevel="1" x14ac:dyDescent="0.2">
      <c r="A15" s="101"/>
      <c r="B15" s="102"/>
      <c r="C15" s="102"/>
      <c r="D15" s="103"/>
      <c r="E15" s="52" t="str">
        <f>CONCATENATE("小計（",$L$6,"）")</f>
        <v>小計（THB）</v>
      </c>
      <c r="F15" s="67">
        <f t="shared" si="1"/>
        <v>440898</v>
      </c>
      <c r="G15" s="222"/>
      <c r="H15" s="67"/>
      <c r="I15" s="222">
        <f>SUM(I19,I55,I144,I148)</f>
        <v>440898</v>
      </c>
      <c r="J15" s="76"/>
      <c r="K15" s="222">
        <f t="shared" si="0"/>
        <v>440898</v>
      </c>
      <c r="L15" s="222">
        <f t="shared" si="0"/>
        <v>0</v>
      </c>
      <c r="M15" s="51"/>
      <c r="N15" s="57">
        <f>ROUND(K15*$N$6,0)</f>
        <v>1322694</v>
      </c>
    </row>
    <row r="16" spans="1:14" ht="12.75" customHeight="1" x14ac:dyDescent="0.2">
      <c r="A16" s="101"/>
      <c r="B16" s="102"/>
      <c r="C16" s="102"/>
      <c r="D16" s="103"/>
      <c r="E16" s="467" t="str">
        <f>CONCATENATE("小計（",$L$7,"）")</f>
        <v>小計（日本円）</v>
      </c>
      <c r="F16" s="222">
        <f t="shared" si="1"/>
        <v>3201100</v>
      </c>
      <c r="G16" s="257"/>
      <c r="H16" s="257"/>
      <c r="I16" s="257"/>
      <c r="J16" s="222">
        <f>SUM(J20,J56,J145,J149)</f>
        <v>3080950</v>
      </c>
      <c r="K16" s="222">
        <f>SUM(K20,K56,K145,K149)</f>
        <v>3080950</v>
      </c>
      <c r="L16" s="222">
        <f t="shared" si="0"/>
        <v>120150</v>
      </c>
      <c r="M16" s="51"/>
      <c r="N16" s="58">
        <f>K16</f>
        <v>3080950</v>
      </c>
    </row>
    <row r="17" spans="1:14" ht="12.75" customHeight="1" x14ac:dyDescent="0.2">
      <c r="A17" s="53"/>
      <c r="B17" s="112" t="s">
        <v>457</v>
      </c>
      <c r="C17" s="7"/>
      <c r="D17" s="113"/>
      <c r="E17" s="466" t="str">
        <f>CONCATENATE("小計（",$L$4,"）")</f>
        <v>小計（USD）</v>
      </c>
      <c r="F17" s="150">
        <f>K17+L17</f>
        <v>156800</v>
      </c>
      <c r="G17" s="151">
        <f>K17</f>
        <v>156800</v>
      </c>
      <c r="H17" s="152"/>
      <c r="I17" s="152"/>
      <c r="J17" s="153"/>
      <c r="K17" s="32">
        <f>K21+K25+K29+K41</f>
        <v>156800</v>
      </c>
      <c r="L17" s="32">
        <f>L21+L25+L29+L41</f>
        <v>0</v>
      </c>
      <c r="M17" s="154"/>
      <c r="N17" s="155">
        <f>ROUND(K17*$N$4,0)</f>
        <v>17248000</v>
      </c>
    </row>
    <row r="18" spans="1:14" ht="12.75" customHeight="1" x14ac:dyDescent="0.2">
      <c r="A18" s="53"/>
      <c r="B18" s="8"/>
      <c r="C18" s="20"/>
      <c r="D18" s="9"/>
      <c r="E18" s="83" t="str">
        <f>CONCATENATE("小計（",$L$5,"）")</f>
        <v>小計（MMK）</v>
      </c>
      <c r="F18" s="156">
        <f t="shared" ref="F18:F28" si="2">K18+L18</f>
        <v>5200000</v>
      </c>
      <c r="G18" s="157"/>
      <c r="H18" s="36">
        <f>K18</f>
        <v>5200000</v>
      </c>
      <c r="I18" s="81"/>
      <c r="J18" s="158"/>
      <c r="K18" s="159">
        <f t="shared" ref="K18:L20" si="3">K22+K26+K30+K42</f>
        <v>5200000</v>
      </c>
      <c r="L18" s="159">
        <f t="shared" si="3"/>
        <v>0</v>
      </c>
      <c r="M18" s="160"/>
      <c r="N18" s="161">
        <f>ROUND(K18*$N$5,0)</f>
        <v>416000</v>
      </c>
    </row>
    <row r="19" spans="1:14" ht="12.75" customHeight="1" outlineLevel="1" x14ac:dyDescent="0.2">
      <c r="A19" s="53"/>
      <c r="B19" s="8"/>
      <c r="C19" s="20"/>
      <c r="D19" s="9"/>
      <c r="E19" s="83" t="str">
        <f>CONCATENATE("小計（",$L$6,"）")</f>
        <v>小計（THB）</v>
      </c>
      <c r="F19" s="156">
        <f t="shared" si="2"/>
        <v>140000</v>
      </c>
      <c r="G19" s="157"/>
      <c r="H19" s="81"/>
      <c r="I19" s="36">
        <f>K19</f>
        <v>140000</v>
      </c>
      <c r="J19" s="158"/>
      <c r="K19" s="33">
        <f t="shared" si="3"/>
        <v>140000</v>
      </c>
      <c r="L19" s="33">
        <f t="shared" si="3"/>
        <v>0</v>
      </c>
      <c r="M19" s="162"/>
      <c r="N19" s="161">
        <f>ROUND(K19*$N$6,0)</f>
        <v>420000</v>
      </c>
    </row>
    <row r="20" spans="1:14" ht="12.75" customHeight="1" x14ac:dyDescent="0.2">
      <c r="A20" s="53"/>
      <c r="B20" s="8"/>
      <c r="C20" s="16"/>
      <c r="D20" s="4"/>
      <c r="E20" s="83" t="str">
        <f>CONCATENATE("小計（",$L$7,"）")</f>
        <v>小計（日本円）</v>
      </c>
      <c r="F20" s="163">
        <f t="shared" si="2"/>
        <v>1175500</v>
      </c>
      <c r="G20" s="258"/>
      <c r="H20" s="258"/>
      <c r="I20" s="258"/>
      <c r="J20" s="37">
        <f>K20</f>
        <v>1175500</v>
      </c>
      <c r="K20" s="501">
        <f t="shared" si="3"/>
        <v>1175500</v>
      </c>
      <c r="L20" s="501">
        <f t="shared" si="3"/>
        <v>0</v>
      </c>
      <c r="M20" s="164"/>
      <c r="N20" s="165">
        <f>K20</f>
        <v>1175500</v>
      </c>
    </row>
    <row r="21" spans="1:14" ht="12.75" customHeight="1" x14ac:dyDescent="0.2">
      <c r="A21" s="53"/>
      <c r="B21" s="2"/>
      <c r="C21" s="89" t="s">
        <v>458</v>
      </c>
      <c r="D21" s="90"/>
      <c r="E21" s="30" t="str">
        <f>$L$4</f>
        <v>USD</v>
      </c>
      <c r="F21" s="150">
        <f>K21+L21</f>
        <v>135000</v>
      </c>
      <c r="G21" s="151">
        <f>K21</f>
        <v>135000</v>
      </c>
      <c r="H21" s="152"/>
      <c r="I21" s="152"/>
      <c r="J21" s="153"/>
      <c r="K21" s="447">
        <f>'別表1；資機材等購入費　主契約団体'!P105+'別表1；資機材等購入費　ﾊﾟｰﾄﾅｰ'!P105</f>
        <v>135000</v>
      </c>
      <c r="L21" s="447">
        <f>'別表1；資機材等購入費　主契約団体'!Q105+'別表1；資機材等購入費　ﾊﾟｰﾄﾅｰ'!Q105</f>
        <v>0</v>
      </c>
      <c r="M21" s="526">
        <v>1</v>
      </c>
      <c r="N21" s="155">
        <f>ROUND(K21*$N$4,0)</f>
        <v>14850000</v>
      </c>
    </row>
    <row r="22" spans="1:14" ht="12.75" customHeight="1" x14ac:dyDescent="0.2">
      <c r="A22" s="53"/>
      <c r="B22" s="2"/>
      <c r="C22" s="91"/>
      <c r="D22" s="92"/>
      <c r="E22" s="83" t="str">
        <f>CONCATENATE("現地通貨（",$L$5,"）")</f>
        <v>現地通貨（MMK）</v>
      </c>
      <c r="F22" s="156">
        <f t="shared" si="2"/>
        <v>3000000</v>
      </c>
      <c r="G22" s="157"/>
      <c r="H22" s="36">
        <f>K22</f>
        <v>3000000</v>
      </c>
      <c r="I22" s="81"/>
      <c r="J22" s="158"/>
      <c r="K22" s="159">
        <f>'別表1；資機材等購入費　主契約団体'!P106+'別表1；資機材等購入費　ﾊﾟｰﾄﾅｰ'!P106</f>
        <v>3000000</v>
      </c>
      <c r="L22" s="159">
        <f>'別表1；資機材等購入費　主契約団体'!Q106+'別表1；資機材等購入費　ﾊﾟｰﾄﾅｰ'!Q106</f>
        <v>0</v>
      </c>
      <c r="M22" s="527"/>
      <c r="N22" s="161">
        <f>ROUND(K22*$N$5,0)</f>
        <v>240000</v>
      </c>
    </row>
    <row r="23" spans="1:14" ht="12.75" customHeight="1" outlineLevel="1" x14ac:dyDescent="0.2">
      <c r="A23" s="53"/>
      <c r="B23" s="2"/>
      <c r="C23" s="91"/>
      <c r="D23" s="92"/>
      <c r="E23" s="83" t="str">
        <f>CONCATENATE("現地通貨（",$L$6,"）")</f>
        <v>現地通貨（THB）</v>
      </c>
      <c r="F23" s="156">
        <f t="shared" si="2"/>
        <v>100000</v>
      </c>
      <c r="G23" s="157"/>
      <c r="H23" s="81"/>
      <c r="I23" s="36">
        <f>K23</f>
        <v>100000</v>
      </c>
      <c r="J23" s="158"/>
      <c r="K23" s="159">
        <f>'別表1；資機材等購入費　主契約団体'!P107+'別表1；資機材等購入費　ﾊﾟｰﾄﾅｰ'!P107</f>
        <v>100000</v>
      </c>
      <c r="L23" s="159">
        <f>'別表1；資機材等購入費　主契約団体'!Q107+'別表1；資機材等購入費　ﾊﾟｰﾄﾅｰ'!Q107</f>
        <v>0</v>
      </c>
      <c r="M23" s="527"/>
      <c r="N23" s="161">
        <f>ROUND(K23*$N$6,0)</f>
        <v>300000</v>
      </c>
    </row>
    <row r="24" spans="1:14" ht="12.75" customHeight="1" x14ac:dyDescent="0.2">
      <c r="A24" s="53"/>
      <c r="B24" s="2"/>
      <c r="C24" s="93"/>
      <c r="D24" s="94"/>
      <c r="E24" s="31" t="str">
        <f>$L$7</f>
        <v>日本円</v>
      </c>
      <c r="F24" s="163">
        <f t="shared" si="2"/>
        <v>90000</v>
      </c>
      <c r="G24" s="258"/>
      <c r="H24" s="258"/>
      <c r="I24" s="258"/>
      <c r="J24" s="37">
        <f>K24</f>
        <v>90000</v>
      </c>
      <c r="K24" s="480">
        <f>'別表1；資機材等購入費　主契約団体'!P108+'別表1；資機材等購入費　ﾊﾟｰﾄﾅｰ'!P108</f>
        <v>90000</v>
      </c>
      <c r="L24" s="480">
        <f>'別表1；資機材等購入費　主契約団体'!Q108+'別表1；資機材等購入費　ﾊﾟｰﾄﾅｰ'!Q108</f>
        <v>0</v>
      </c>
      <c r="M24" s="528"/>
      <c r="N24" s="165">
        <f>K24</f>
        <v>90000</v>
      </c>
    </row>
    <row r="25" spans="1:14" ht="12.75" customHeight="1" x14ac:dyDescent="0.2">
      <c r="A25" s="53"/>
      <c r="B25" s="2"/>
      <c r="C25" s="89" t="s">
        <v>459</v>
      </c>
      <c r="D25" s="90"/>
      <c r="E25" s="30" t="str">
        <f>$L$4</f>
        <v>USD</v>
      </c>
      <c r="F25" s="150">
        <f>K25+L25</f>
        <v>15000</v>
      </c>
      <c r="G25" s="151">
        <f>K25</f>
        <v>15000</v>
      </c>
      <c r="H25" s="152"/>
      <c r="I25" s="152"/>
      <c r="J25" s="153"/>
      <c r="K25" s="447">
        <f>'別表2；ワークショップ等開催費　主契約団体'!P99+'別表2；ワークショップ等開催費 ﾊﾟｰﾄﾅｰ'!P99</f>
        <v>15000</v>
      </c>
      <c r="L25" s="447">
        <f>'別表2；ワークショップ等開催費　主契約団体'!Q99+'別表2；ワークショップ等開催費 ﾊﾟｰﾄﾅｰ'!Q99</f>
        <v>0</v>
      </c>
      <c r="M25" s="526">
        <v>2</v>
      </c>
      <c r="N25" s="155">
        <f>ROUND(K25*$N$4,0)</f>
        <v>1650000</v>
      </c>
    </row>
    <row r="26" spans="1:14" ht="12.75" customHeight="1" x14ac:dyDescent="0.2">
      <c r="A26" s="53"/>
      <c r="B26" s="2"/>
      <c r="C26" s="91"/>
      <c r="D26" s="92"/>
      <c r="E26" s="83" t="str">
        <f>CONCATENATE("現地通貨（",$L$5,"）")</f>
        <v>現地通貨（MMK）</v>
      </c>
      <c r="F26" s="156">
        <f t="shared" si="2"/>
        <v>1800000</v>
      </c>
      <c r="G26" s="157"/>
      <c r="H26" s="36">
        <f>K26</f>
        <v>1800000</v>
      </c>
      <c r="I26" s="81"/>
      <c r="J26" s="158"/>
      <c r="K26" s="159">
        <f>'別表2；ワークショップ等開催費　主契約団体'!P100+'別表2；ワークショップ等開催費 ﾊﾟｰﾄﾅｰ'!P100</f>
        <v>1800000</v>
      </c>
      <c r="L26" s="159">
        <f>'別表2；ワークショップ等開催費　主契約団体'!Q100+'別表2；ワークショップ等開催費 ﾊﾟｰﾄﾅｰ'!Q100</f>
        <v>0</v>
      </c>
      <c r="M26" s="527"/>
      <c r="N26" s="161">
        <f>ROUND(K26*$N$5,0)</f>
        <v>144000</v>
      </c>
    </row>
    <row r="27" spans="1:14" ht="12.75" customHeight="1" outlineLevel="1" x14ac:dyDescent="0.2">
      <c r="A27" s="53"/>
      <c r="B27" s="2"/>
      <c r="C27" s="91"/>
      <c r="D27" s="92"/>
      <c r="E27" s="83" t="str">
        <f>CONCATENATE("現地通貨（",$L$6,"）")</f>
        <v>現地通貨（THB）</v>
      </c>
      <c r="F27" s="156">
        <f t="shared" si="2"/>
        <v>20000</v>
      </c>
      <c r="G27" s="157"/>
      <c r="H27" s="81"/>
      <c r="I27" s="36">
        <f>K27</f>
        <v>20000</v>
      </c>
      <c r="J27" s="158"/>
      <c r="K27" s="159">
        <f>'別表2；ワークショップ等開催費　主契約団体'!P101+'別表2；ワークショップ等開催費 ﾊﾟｰﾄﾅｰ'!P101</f>
        <v>20000</v>
      </c>
      <c r="L27" s="159">
        <f>'別表2；ワークショップ等開催費　主契約団体'!Q101+'別表2；ワークショップ等開催費 ﾊﾟｰﾄﾅｰ'!Q101</f>
        <v>0</v>
      </c>
      <c r="M27" s="527"/>
      <c r="N27" s="161">
        <f>ROUND(K27*$N$6,0)</f>
        <v>60000</v>
      </c>
    </row>
    <row r="28" spans="1:14" ht="12.75" customHeight="1" x14ac:dyDescent="0.2">
      <c r="A28" s="53"/>
      <c r="B28" s="2"/>
      <c r="C28" s="93"/>
      <c r="D28" s="94"/>
      <c r="E28" s="31" t="str">
        <f>$L$7</f>
        <v>日本円</v>
      </c>
      <c r="F28" s="163">
        <f t="shared" si="2"/>
        <v>0</v>
      </c>
      <c r="G28" s="258"/>
      <c r="H28" s="258"/>
      <c r="I28" s="258"/>
      <c r="J28" s="37">
        <f>K28</f>
        <v>0</v>
      </c>
      <c r="K28" s="480">
        <f>'別表2；ワークショップ等開催費　主契約団体'!P102+'別表2；ワークショップ等開催費 ﾊﾟｰﾄﾅｰ'!P102</f>
        <v>0</v>
      </c>
      <c r="L28" s="480">
        <f>'別表2；ワークショップ等開催費　主契約団体'!Q102+'別表2；ワークショップ等開催費 ﾊﾟｰﾄﾅｰ'!Q102</f>
        <v>0</v>
      </c>
      <c r="M28" s="528"/>
      <c r="N28" s="165">
        <f>K28</f>
        <v>0</v>
      </c>
    </row>
    <row r="29" spans="1:14" ht="12.75" customHeight="1" x14ac:dyDescent="0.2">
      <c r="A29" s="53"/>
      <c r="B29" s="2"/>
      <c r="C29" s="89" t="s">
        <v>460</v>
      </c>
      <c r="D29" s="90"/>
      <c r="E29" s="30" t="str">
        <f>CONCATENATE("小計（",$L$4,"）")</f>
        <v>小計（USD）</v>
      </c>
      <c r="F29" s="35">
        <f>F33+F37</f>
        <v>1800</v>
      </c>
      <c r="G29" s="151">
        <f>K29</f>
        <v>1800</v>
      </c>
      <c r="H29" s="152"/>
      <c r="I29" s="152"/>
      <c r="J29" s="153"/>
      <c r="K29" s="35">
        <f>K33+K37</f>
        <v>1800</v>
      </c>
      <c r="L29" s="35">
        <f t="shared" ref="K29:L32" si="4">L33+L37</f>
        <v>0</v>
      </c>
      <c r="M29" s="526">
        <v>3</v>
      </c>
      <c r="N29" s="155">
        <f>ROUND(K29*$N$4,0)</f>
        <v>198000</v>
      </c>
    </row>
    <row r="30" spans="1:14" ht="12.75" customHeight="1" x14ac:dyDescent="0.2">
      <c r="A30" s="53"/>
      <c r="B30" s="8"/>
      <c r="C30" s="91"/>
      <c r="D30" s="92"/>
      <c r="E30" s="83" t="str">
        <f>CONCATENATE("小計（",$L$5,"）")</f>
        <v>小計（MMK）</v>
      </c>
      <c r="F30" s="36">
        <f t="shared" ref="F30:F32" si="5">F34+F38</f>
        <v>400000</v>
      </c>
      <c r="G30" s="157"/>
      <c r="H30" s="36">
        <f>K30</f>
        <v>400000</v>
      </c>
      <c r="I30" s="81"/>
      <c r="J30" s="158"/>
      <c r="K30" s="36">
        <f t="shared" si="4"/>
        <v>400000</v>
      </c>
      <c r="L30" s="36">
        <f t="shared" si="4"/>
        <v>0</v>
      </c>
      <c r="M30" s="527"/>
      <c r="N30" s="161">
        <f>ROUND(K30*$N$5,0)</f>
        <v>32000</v>
      </c>
    </row>
    <row r="31" spans="1:14" ht="12.75" customHeight="1" outlineLevel="1" x14ac:dyDescent="0.2">
      <c r="A31" s="53"/>
      <c r="B31" s="8"/>
      <c r="C31" s="91"/>
      <c r="D31" s="92"/>
      <c r="E31" s="83" t="str">
        <f>CONCATENATE("小計（",$L$6,"）")</f>
        <v>小計（THB）</v>
      </c>
      <c r="F31" s="36">
        <f t="shared" si="5"/>
        <v>20000</v>
      </c>
      <c r="G31" s="157"/>
      <c r="H31" s="81"/>
      <c r="I31" s="36">
        <f>K31</f>
        <v>20000</v>
      </c>
      <c r="J31" s="158"/>
      <c r="K31" s="36">
        <f t="shared" si="4"/>
        <v>20000</v>
      </c>
      <c r="L31" s="36">
        <f t="shared" si="4"/>
        <v>0</v>
      </c>
      <c r="M31" s="527"/>
      <c r="N31" s="161">
        <f>ROUND(K31*$N$6,0)</f>
        <v>60000</v>
      </c>
    </row>
    <row r="32" spans="1:14" ht="12.75" customHeight="1" x14ac:dyDescent="0.2">
      <c r="A32" s="53"/>
      <c r="B32" s="8"/>
      <c r="C32" s="91"/>
      <c r="D32" s="104"/>
      <c r="E32" s="349" t="str">
        <f>CONCATENATE("小計（",$L$7,"）")</f>
        <v>小計（日本円）</v>
      </c>
      <c r="F32" s="378">
        <f t="shared" si="5"/>
        <v>548000</v>
      </c>
      <c r="G32" s="350"/>
      <c r="H32" s="350"/>
      <c r="I32" s="350"/>
      <c r="J32" s="372">
        <f>K32</f>
        <v>548000</v>
      </c>
      <c r="K32" s="374">
        <f t="shared" si="4"/>
        <v>548000</v>
      </c>
      <c r="L32" s="374">
        <f t="shared" si="4"/>
        <v>0</v>
      </c>
      <c r="M32" s="527"/>
      <c r="N32" s="352">
        <f>K32</f>
        <v>548000</v>
      </c>
    </row>
    <row r="33" spans="1:14" ht="12.75" customHeight="1" x14ac:dyDescent="0.2">
      <c r="A33" s="53"/>
      <c r="B33" s="8"/>
      <c r="C33" s="105"/>
      <c r="D33" s="353" t="s">
        <v>461</v>
      </c>
      <c r="E33" s="355" t="str">
        <f>$L$4</f>
        <v>USD</v>
      </c>
      <c r="F33" s="356">
        <f>K33+L33</f>
        <v>400</v>
      </c>
      <c r="G33" s="357">
        <f>K33</f>
        <v>400</v>
      </c>
      <c r="H33" s="358"/>
      <c r="I33" s="358"/>
      <c r="J33" s="359"/>
      <c r="K33" s="360">
        <f>'別表3；専門家派遣旅費等　主契約団体'!P35+'別表3；専門家派遣旅費等　ﾊﾟｰﾄﾅｰ'!P35</f>
        <v>400</v>
      </c>
      <c r="L33" s="360">
        <f>'別表3；専門家派遣旅費等　主契約団体'!Q35+'別表3；専門家派遣旅費等　ﾊﾟｰﾄﾅｰ'!Q35</f>
        <v>0</v>
      </c>
      <c r="M33" s="527"/>
      <c r="N33" s="363">
        <f>ROUND(K33*$N$4,0)</f>
        <v>44000</v>
      </c>
    </row>
    <row r="34" spans="1:14" ht="12.75" customHeight="1" x14ac:dyDescent="0.2">
      <c r="A34" s="53"/>
      <c r="B34" s="8"/>
      <c r="C34" s="105"/>
      <c r="D34" s="240"/>
      <c r="E34" s="361" t="str">
        <f>CONCATENATE("現地通貨（",$L$5,"）")</f>
        <v>現地通貨（MMK）</v>
      </c>
      <c r="F34" s="156">
        <f t="shared" ref="F34:F36" si="6">K34+L34</f>
        <v>400000</v>
      </c>
      <c r="G34" s="157"/>
      <c r="H34" s="36">
        <f>K34</f>
        <v>400000</v>
      </c>
      <c r="I34" s="81"/>
      <c r="J34" s="158"/>
      <c r="K34" s="490">
        <f>'別表3；専門家派遣旅費等　主契約団体'!P36+'別表3；専門家派遣旅費等　ﾊﾟｰﾄﾅｰ'!P36</f>
        <v>400000</v>
      </c>
      <c r="L34" s="490">
        <f>'別表3；専門家派遣旅費等　主契約団体'!Q36+'別表3；専門家派遣旅費等　ﾊﾟｰﾄﾅｰ'!Q36</f>
        <v>0</v>
      </c>
      <c r="M34" s="527"/>
      <c r="N34" s="161">
        <f>ROUND(K34*$N$5,0)</f>
        <v>32000</v>
      </c>
    </row>
    <row r="35" spans="1:14" ht="12.75" customHeight="1" outlineLevel="1" x14ac:dyDescent="0.2">
      <c r="A35" s="53"/>
      <c r="B35" s="8"/>
      <c r="C35" s="105"/>
      <c r="D35" s="240"/>
      <c r="E35" s="361" t="str">
        <f>CONCATENATE("現地通貨（",$L$6,"）")</f>
        <v>現地通貨（THB）</v>
      </c>
      <c r="F35" s="156">
        <f t="shared" si="6"/>
        <v>20000</v>
      </c>
      <c r="G35" s="157"/>
      <c r="H35" s="81"/>
      <c r="I35" s="36">
        <f>K35</f>
        <v>20000</v>
      </c>
      <c r="J35" s="158"/>
      <c r="K35" s="159">
        <f>'別表3；専門家派遣旅費等　主契約団体'!P37+'別表3；専門家派遣旅費等　ﾊﾟｰﾄﾅｰ'!P37</f>
        <v>20000</v>
      </c>
      <c r="L35" s="159">
        <f>'別表3；専門家派遣旅費等　主契約団体'!Q37+'別表3；専門家派遣旅費等　ﾊﾟｰﾄﾅｰ'!Q37</f>
        <v>0</v>
      </c>
      <c r="M35" s="527"/>
      <c r="N35" s="161">
        <f>ROUND(K35*$N$6,0)</f>
        <v>60000</v>
      </c>
    </row>
    <row r="36" spans="1:14" ht="12.75" customHeight="1" x14ac:dyDescent="0.2">
      <c r="A36" s="53"/>
      <c r="B36" s="8"/>
      <c r="C36" s="105"/>
      <c r="D36" s="354"/>
      <c r="E36" s="362" t="str">
        <f>$L$7</f>
        <v>日本円</v>
      </c>
      <c r="F36" s="378">
        <f t="shared" si="6"/>
        <v>408000</v>
      </c>
      <c r="G36" s="350"/>
      <c r="H36" s="350"/>
      <c r="I36" s="350"/>
      <c r="J36" s="372">
        <f>K36</f>
        <v>408000</v>
      </c>
      <c r="K36" s="480">
        <f>'別表3；専門家派遣旅費等　主契約団体'!P38+'別表3；専門家派遣旅費等　ﾊﾟｰﾄﾅｰ'!P38</f>
        <v>408000</v>
      </c>
      <c r="L36" s="480">
        <f>'別表3；専門家派遣旅費等　主契約団体'!Q38+'別表3；専門家派遣旅費等　ﾊﾟｰﾄﾅｰ'!Q38</f>
        <v>0</v>
      </c>
      <c r="M36" s="527"/>
      <c r="N36" s="352">
        <f>K36</f>
        <v>408000</v>
      </c>
    </row>
    <row r="37" spans="1:14" ht="12.75" customHeight="1" x14ac:dyDescent="0.2">
      <c r="A37" s="53"/>
      <c r="B37" s="8"/>
      <c r="C37" s="105"/>
      <c r="D37" s="106" t="s">
        <v>462</v>
      </c>
      <c r="E37" s="364" t="str">
        <f>$L$4</f>
        <v>USD</v>
      </c>
      <c r="F37" s="356">
        <f>K37+L37</f>
        <v>1400</v>
      </c>
      <c r="G37" s="357">
        <f>K37</f>
        <v>1400</v>
      </c>
      <c r="H37" s="358"/>
      <c r="I37" s="358"/>
      <c r="J37" s="359"/>
      <c r="K37" s="360">
        <f>'別表3；専門家派遣旅費等　主契約団体'!P62+'別表3；専門家派遣旅費等　ﾊﾟｰﾄﾅｰ'!P62</f>
        <v>1400</v>
      </c>
      <c r="L37" s="360">
        <f>'別表3；専門家派遣旅費等　主契約団体'!Q62+'別表3；専門家派遣旅費等　ﾊﾟｰﾄﾅｰ'!Q62</f>
        <v>0</v>
      </c>
      <c r="M37" s="527"/>
      <c r="N37" s="363">
        <f>ROUND(K37*$N$4,0)</f>
        <v>154000</v>
      </c>
    </row>
    <row r="38" spans="1:14" ht="12.75" customHeight="1" x14ac:dyDescent="0.2">
      <c r="A38" s="53"/>
      <c r="B38" s="8"/>
      <c r="C38" s="105"/>
      <c r="D38" s="92"/>
      <c r="E38" s="83" t="str">
        <f>CONCATENATE("現地通貨（",$L$5,"）")</f>
        <v>現地通貨（MMK）</v>
      </c>
      <c r="F38" s="156">
        <f t="shared" ref="F38:F40" si="7">K38+L38</f>
        <v>0</v>
      </c>
      <c r="G38" s="157"/>
      <c r="H38" s="36">
        <f>K38</f>
        <v>0</v>
      </c>
      <c r="I38" s="81"/>
      <c r="J38" s="158"/>
      <c r="K38" s="360">
        <f>'別表3；専門家派遣旅費等　主契約団体'!P63+'別表3；専門家派遣旅費等　ﾊﾟｰﾄﾅｰ'!P63</f>
        <v>0</v>
      </c>
      <c r="L38" s="360">
        <f>'別表3；専門家派遣旅費等　主契約団体'!Q63+'別表3；専門家派遣旅費等　ﾊﾟｰﾄﾅｰ'!Q63</f>
        <v>0</v>
      </c>
      <c r="M38" s="527"/>
      <c r="N38" s="161">
        <f>ROUND(K38*$N$5,0)</f>
        <v>0</v>
      </c>
    </row>
    <row r="39" spans="1:14" ht="12.75" customHeight="1" outlineLevel="1" x14ac:dyDescent="0.2">
      <c r="A39" s="53"/>
      <c r="B39" s="8"/>
      <c r="C39" s="105"/>
      <c r="D39" s="92"/>
      <c r="E39" s="83" t="str">
        <f>CONCATENATE("現地通貨（",$L$6,"）")</f>
        <v>現地通貨（THB）</v>
      </c>
      <c r="F39" s="156">
        <f t="shared" si="7"/>
        <v>0</v>
      </c>
      <c r="G39" s="157"/>
      <c r="H39" s="81"/>
      <c r="I39" s="36">
        <f>K39</f>
        <v>0</v>
      </c>
      <c r="J39" s="158"/>
      <c r="K39" s="360">
        <f>'別表3；専門家派遣旅費等　主契約団体'!P64+'別表3；専門家派遣旅費等　ﾊﾟｰﾄﾅｰ'!P64</f>
        <v>0</v>
      </c>
      <c r="L39" s="360">
        <f>'別表3；専門家派遣旅費等　主契約団体'!Q64+'別表3；専門家派遣旅費等　ﾊﾟｰﾄﾅｰ'!Q64</f>
        <v>0</v>
      </c>
      <c r="M39" s="527"/>
      <c r="N39" s="161">
        <f>ROUND(K39*$N$6,0)</f>
        <v>0</v>
      </c>
    </row>
    <row r="40" spans="1:14" ht="12.75" customHeight="1" x14ac:dyDescent="0.2">
      <c r="A40" s="53"/>
      <c r="B40" s="8"/>
      <c r="C40" s="107"/>
      <c r="D40" s="94"/>
      <c r="E40" s="31" t="str">
        <f>$L$7</f>
        <v>日本円</v>
      </c>
      <c r="F40" s="163">
        <f t="shared" si="7"/>
        <v>140000</v>
      </c>
      <c r="G40" s="258"/>
      <c r="H40" s="258"/>
      <c r="I40" s="258"/>
      <c r="J40" s="37">
        <f>K40</f>
        <v>140000</v>
      </c>
      <c r="K40" s="360">
        <f>'別表3；専門家派遣旅費等　主契約団体'!P65+'別表3；専門家派遣旅費等　ﾊﾟｰﾄﾅｰ'!P65</f>
        <v>140000</v>
      </c>
      <c r="L40" s="360">
        <f>'別表3；専門家派遣旅費等　主契約団体'!Q65+'別表3；専門家派遣旅費等　ﾊﾟｰﾄﾅｰ'!Q65</f>
        <v>0</v>
      </c>
      <c r="M40" s="528"/>
      <c r="N40" s="165">
        <f>K40</f>
        <v>140000</v>
      </c>
    </row>
    <row r="41" spans="1:14" ht="12.75" customHeight="1" x14ac:dyDescent="0.2">
      <c r="A41" s="53"/>
      <c r="B41" s="8"/>
      <c r="C41" s="89" t="s">
        <v>463</v>
      </c>
      <c r="D41" s="90"/>
      <c r="E41" s="30" t="str">
        <f>CONCATENATE("小計（",$L$4,"）")</f>
        <v>小計（USD）</v>
      </c>
      <c r="F41" s="35">
        <f>F45+F49</f>
        <v>5000</v>
      </c>
      <c r="G41" s="151">
        <f>K41</f>
        <v>5000</v>
      </c>
      <c r="H41" s="152"/>
      <c r="I41" s="152"/>
      <c r="J41" s="153"/>
      <c r="K41" s="35">
        <f t="shared" ref="K41:L44" si="8">K45+K49</f>
        <v>5000</v>
      </c>
      <c r="L41" s="35">
        <f t="shared" si="8"/>
        <v>0</v>
      </c>
      <c r="M41" s="526">
        <v>4</v>
      </c>
      <c r="N41" s="155">
        <f>ROUND(K41*$N$4,0)</f>
        <v>550000</v>
      </c>
    </row>
    <row r="42" spans="1:14" ht="12.75" customHeight="1" x14ac:dyDescent="0.2">
      <c r="A42" s="53"/>
      <c r="B42" s="8"/>
      <c r="C42" s="91"/>
      <c r="D42" s="92"/>
      <c r="E42" s="83" t="str">
        <f>CONCATENATE("小計（",$L$5,"）")</f>
        <v>小計（MMK）</v>
      </c>
      <c r="F42" s="36">
        <f t="shared" ref="F42:F44" si="9">F46+F50</f>
        <v>0</v>
      </c>
      <c r="G42" s="157"/>
      <c r="H42" s="36">
        <f>K42</f>
        <v>0</v>
      </c>
      <c r="I42" s="81"/>
      <c r="J42" s="158"/>
      <c r="K42" s="36">
        <f t="shared" si="8"/>
        <v>0</v>
      </c>
      <c r="L42" s="36">
        <f t="shared" si="8"/>
        <v>0</v>
      </c>
      <c r="M42" s="527"/>
      <c r="N42" s="161">
        <f>ROUND(K42*$N$5,0)</f>
        <v>0</v>
      </c>
    </row>
    <row r="43" spans="1:14" ht="12.75" customHeight="1" outlineLevel="1" x14ac:dyDescent="0.2">
      <c r="A43" s="53"/>
      <c r="B43" s="8"/>
      <c r="C43" s="91"/>
      <c r="D43" s="92"/>
      <c r="E43" s="83" t="str">
        <f>CONCATENATE("小計（",$L$6,"）")</f>
        <v>小計（THB）</v>
      </c>
      <c r="F43" s="36">
        <f t="shared" si="9"/>
        <v>0</v>
      </c>
      <c r="G43" s="157"/>
      <c r="H43" s="81"/>
      <c r="I43" s="36">
        <f>K43</f>
        <v>0</v>
      </c>
      <c r="J43" s="158"/>
      <c r="K43" s="36">
        <f t="shared" si="8"/>
        <v>0</v>
      </c>
      <c r="L43" s="36">
        <f t="shared" si="8"/>
        <v>0</v>
      </c>
      <c r="M43" s="527"/>
      <c r="N43" s="161">
        <f>ROUND(K43*$N$6,0)</f>
        <v>0</v>
      </c>
    </row>
    <row r="44" spans="1:14" ht="12.75" customHeight="1" x14ac:dyDescent="0.2">
      <c r="A44" s="53"/>
      <c r="B44" s="8"/>
      <c r="C44" s="91"/>
      <c r="D44" s="104"/>
      <c r="E44" s="349" t="str">
        <f>CONCATENATE("小計（",$L$7,"）")</f>
        <v>小計（日本円）</v>
      </c>
      <c r="F44" s="378">
        <f t="shared" si="9"/>
        <v>537500</v>
      </c>
      <c r="G44" s="350"/>
      <c r="H44" s="350"/>
      <c r="I44" s="350"/>
      <c r="J44" s="372">
        <f>K44</f>
        <v>537500</v>
      </c>
      <c r="K44" s="374">
        <f t="shared" si="8"/>
        <v>537500</v>
      </c>
      <c r="L44" s="374">
        <f t="shared" si="8"/>
        <v>0</v>
      </c>
      <c r="M44" s="527"/>
      <c r="N44" s="352">
        <f>K44</f>
        <v>537500</v>
      </c>
    </row>
    <row r="45" spans="1:14" ht="12.75" customHeight="1" x14ac:dyDescent="0.2">
      <c r="A45" s="53"/>
      <c r="B45" s="8"/>
      <c r="C45" s="105"/>
      <c r="D45" s="106" t="s">
        <v>464</v>
      </c>
      <c r="E45" s="364" t="str">
        <f>$L$4</f>
        <v>USD</v>
      </c>
      <c r="F45" s="356">
        <f>K45+L45</f>
        <v>5000</v>
      </c>
      <c r="G45" s="357">
        <f>K45</f>
        <v>5000</v>
      </c>
      <c r="H45" s="358"/>
      <c r="I45" s="358"/>
      <c r="J45" s="359"/>
      <c r="K45" s="490">
        <f>'別表4；研修員招聘費　主契約団体'!P25+'別表4；研修員招聘費　ﾊﾟｰﾄﾅｰ'!P25</f>
        <v>5000</v>
      </c>
      <c r="L45" s="490">
        <f>'別表4；研修員招聘費　主契約団体'!Q25+'別表4；研修員招聘費　ﾊﾟｰﾄﾅｰ'!Q25</f>
        <v>0</v>
      </c>
      <c r="M45" s="527"/>
      <c r="N45" s="363">
        <f>ROUND(K45*$N$4,0)</f>
        <v>550000</v>
      </c>
    </row>
    <row r="46" spans="1:14" ht="12.75" customHeight="1" x14ac:dyDescent="0.2">
      <c r="A46" s="53"/>
      <c r="B46" s="8"/>
      <c r="C46" s="105"/>
      <c r="D46" s="92"/>
      <c r="E46" s="83" t="str">
        <f>CONCATENATE("現地通貨（",$L$5,"）")</f>
        <v>現地通貨（MMK）</v>
      </c>
      <c r="F46" s="156">
        <f t="shared" ref="F46:F48" si="10">K46+L46</f>
        <v>0</v>
      </c>
      <c r="G46" s="157"/>
      <c r="H46" s="36">
        <f>K46</f>
        <v>0</v>
      </c>
      <c r="I46" s="81"/>
      <c r="J46" s="158"/>
      <c r="K46" s="159">
        <f>'別表4；研修員招聘費　主契約団体'!P26+'別表4；研修員招聘費　ﾊﾟｰﾄﾅｰ'!P26</f>
        <v>0</v>
      </c>
      <c r="L46" s="159">
        <f>'別表4；研修員招聘費　主契約団体'!Q26+'別表4；研修員招聘費　ﾊﾟｰﾄﾅｰ'!Q26</f>
        <v>0</v>
      </c>
      <c r="M46" s="527"/>
      <c r="N46" s="161">
        <f>ROUND(K46*$N$5,0)</f>
        <v>0</v>
      </c>
    </row>
    <row r="47" spans="1:14" ht="12.75" customHeight="1" outlineLevel="1" x14ac:dyDescent="0.2">
      <c r="A47" s="53"/>
      <c r="B47" s="8"/>
      <c r="C47" s="105"/>
      <c r="D47" s="92"/>
      <c r="E47" s="83" t="str">
        <f>CONCATENATE("現地通貨（",$L$6,"）")</f>
        <v>現地通貨（THB）</v>
      </c>
      <c r="F47" s="156">
        <f t="shared" si="10"/>
        <v>0</v>
      </c>
      <c r="G47" s="157"/>
      <c r="H47" s="81"/>
      <c r="I47" s="36">
        <f>K47</f>
        <v>0</v>
      </c>
      <c r="J47" s="158"/>
      <c r="K47" s="159">
        <f>'別表4；研修員招聘費　主契約団体'!P27+'別表4；研修員招聘費　ﾊﾟｰﾄﾅｰ'!P27</f>
        <v>0</v>
      </c>
      <c r="L47" s="159">
        <f>'別表4；研修員招聘費　主契約団体'!Q27+'別表4；研修員招聘費　ﾊﾟｰﾄﾅｰ'!Q27</f>
        <v>0</v>
      </c>
      <c r="M47" s="527"/>
      <c r="N47" s="161">
        <f>ROUND(K47*$N$6,0)</f>
        <v>0</v>
      </c>
    </row>
    <row r="48" spans="1:14" ht="12.75" customHeight="1" x14ac:dyDescent="0.2">
      <c r="A48" s="53"/>
      <c r="B48" s="8"/>
      <c r="C48" s="105"/>
      <c r="D48" s="104"/>
      <c r="E48" s="349" t="str">
        <f>$L$7</f>
        <v>日本円</v>
      </c>
      <c r="F48" s="378">
        <f t="shared" si="10"/>
        <v>387500</v>
      </c>
      <c r="G48" s="350"/>
      <c r="H48" s="350"/>
      <c r="I48" s="350"/>
      <c r="J48" s="372">
        <f>K48</f>
        <v>387500</v>
      </c>
      <c r="K48" s="369">
        <f>'別表4；研修員招聘費　主契約団体'!P28+'別表4；研修員招聘費　ﾊﾟｰﾄﾅｰ'!P28</f>
        <v>387500</v>
      </c>
      <c r="L48" s="369">
        <f>'別表4；研修員招聘費　主契約団体'!Q28+'別表4；研修員招聘費　ﾊﾟｰﾄﾅｰ'!Q28</f>
        <v>0</v>
      </c>
      <c r="M48" s="527"/>
      <c r="N48" s="352">
        <f>K48</f>
        <v>387500</v>
      </c>
    </row>
    <row r="49" spans="1:14" ht="12.75" customHeight="1" x14ac:dyDescent="0.2">
      <c r="A49" s="53"/>
      <c r="B49" s="8"/>
      <c r="C49" s="105"/>
      <c r="D49" s="106" t="s">
        <v>465</v>
      </c>
      <c r="E49" s="344" t="str">
        <f>$L$4</f>
        <v>USD</v>
      </c>
      <c r="F49" s="345">
        <f>K49+L49</f>
        <v>0</v>
      </c>
      <c r="G49" s="346">
        <f>K49</f>
        <v>0</v>
      </c>
      <c r="H49" s="347"/>
      <c r="I49" s="347"/>
      <c r="J49" s="348"/>
      <c r="K49" s="365">
        <f>'別表4；研修員招聘費　主契約団体'!P52+'別表4；研修員招聘費　ﾊﾟｰﾄﾅｰ'!P52</f>
        <v>0</v>
      </c>
      <c r="L49" s="365">
        <f>'別表4；研修員招聘費　主契約団体'!Q52+'別表4；研修員招聘費　ﾊﾟｰﾄﾅｰ'!Q52</f>
        <v>0</v>
      </c>
      <c r="M49" s="527"/>
      <c r="N49" s="351">
        <f>ROUND(K49*$N$4,0)</f>
        <v>0</v>
      </c>
    </row>
    <row r="50" spans="1:14" ht="12.75" customHeight="1" x14ac:dyDescent="0.2">
      <c r="A50" s="53"/>
      <c r="B50" s="8"/>
      <c r="C50" s="105"/>
      <c r="D50" s="92"/>
      <c r="E50" s="83" t="str">
        <f>CONCATENATE("現地通貨（",$L$5,"）")</f>
        <v>現地通貨（MMK）</v>
      </c>
      <c r="F50" s="156">
        <f t="shared" ref="F50:F61" si="11">K50+L50</f>
        <v>0</v>
      </c>
      <c r="G50" s="157"/>
      <c r="H50" s="36">
        <f>K50</f>
        <v>0</v>
      </c>
      <c r="I50" s="81"/>
      <c r="J50" s="158"/>
      <c r="K50" s="365">
        <f>'別表4；研修員招聘費　主契約団体'!P53+'別表4；研修員招聘費　ﾊﾟｰﾄﾅｰ'!P53</f>
        <v>0</v>
      </c>
      <c r="L50" s="365">
        <f>'別表4；研修員招聘費　主契約団体'!Q53+'別表4；研修員招聘費　ﾊﾟｰﾄﾅｰ'!Q53</f>
        <v>0</v>
      </c>
      <c r="M50" s="527"/>
      <c r="N50" s="161">
        <f>ROUND(K50*$N$5,0)</f>
        <v>0</v>
      </c>
    </row>
    <row r="51" spans="1:14" ht="12.75" customHeight="1" outlineLevel="1" x14ac:dyDescent="0.2">
      <c r="A51" s="53"/>
      <c r="B51" s="8"/>
      <c r="C51" s="105"/>
      <c r="D51" s="92"/>
      <c r="E51" s="83" t="str">
        <f>CONCATENATE("現地通貨（",$L$6,"）")</f>
        <v>現地通貨（THB）</v>
      </c>
      <c r="F51" s="156">
        <f t="shared" si="11"/>
        <v>0</v>
      </c>
      <c r="G51" s="157"/>
      <c r="H51" s="81"/>
      <c r="I51" s="36">
        <f>K51</f>
        <v>0</v>
      </c>
      <c r="J51" s="158"/>
      <c r="K51" s="365">
        <f>'別表4；研修員招聘費　主契約団体'!P54+'別表4；研修員招聘費　ﾊﾟｰﾄﾅｰ'!P54</f>
        <v>0</v>
      </c>
      <c r="L51" s="365">
        <f>'別表4；研修員招聘費　主契約団体'!Q54+'別表4；研修員招聘費　ﾊﾟｰﾄﾅｰ'!Q54</f>
        <v>0</v>
      </c>
      <c r="M51" s="527"/>
      <c r="N51" s="161">
        <f>ROUND(K51*$N$6,0)</f>
        <v>0</v>
      </c>
    </row>
    <row r="52" spans="1:14" ht="12.75" customHeight="1" x14ac:dyDescent="0.2">
      <c r="A52" s="53"/>
      <c r="B52" s="3"/>
      <c r="C52" s="107"/>
      <c r="D52" s="94"/>
      <c r="E52" s="31" t="str">
        <f>$L$7</f>
        <v>日本円</v>
      </c>
      <c r="F52" s="163">
        <f t="shared" si="11"/>
        <v>150000</v>
      </c>
      <c r="G52" s="258"/>
      <c r="H52" s="258"/>
      <c r="I52" s="258"/>
      <c r="J52" s="37">
        <f>K52</f>
        <v>150000</v>
      </c>
      <c r="K52" s="488">
        <f>'別表4；研修員招聘費　主契約団体'!P55+'別表4；研修員招聘費　ﾊﾟｰﾄﾅｰ'!P55</f>
        <v>150000</v>
      </c>
      <c r="L52" s="488">
        <f>'別表4；研修員招聘費　主契約団体'!Q55+'別表4；研修員招聘費　ﾊﾟｰﾄﾅｰ'!Q55</f>
        <v>0</v>
      </c>
      <c r="M52" s="528"/>
      <c r="N52" s="165">
        <f>K52</f>
        <v>150000</v>
      </c>
    </row>
    <row r="53" spans="1:14" ht="12.75" customHeight="1" x14ac:dyDescent="0.2">
      <c r="A53" s="53"/>
      <c r="B53" s="112" t="s">
        <v>466</v>
      </c>
      <c r="C53" s="7"/>
      <c r="D53" s="113"/>
      <c r="E53" s="30" t="str">
        <f>CONCATENATE("小計（",$L$4,"）")</f>
        <v>小計（USD）</v>
      </c>
      <c r="F53" s="32">
        <f t="shared" si="11"/>
        <v>135380</v>
      </c>
      <c r="G53" s="151">
        <f>K53</f>
        <v>135380</v>
      </c>
      <c r="H53" s="152"/>
      <c r="I53" s="152"/>
      <c r="J53" s="153"/>
      <c r="K53" s="32">
        <f>K57+K59+K62+K71+K83+K86+K101+K110+K126</f>
        <v>135380</v>
      </c>
      <c r="L53" s="32">
        <f>L57+L59+L62+L71+L83+L86+L101+L110+L126</f>
        <v>0</v>
      </c>
      <c r="M53" s="422"/>
      <c r="N53" s="155">
        <f>ROUND(K53*$N$4,0)</f>
        <v>14891800</v>
      </c>
    </row>
    <row r="54" spans="1:14" ht="12.75" customHeight="1" x14ac:dyDescent="0.2">
      <c r="A54" s="53"/>
      <c r="B54" s="8"/>
      <c r="C54" s="20"/>
      <c r="D54" s="9"/>
      <c r="E54" s="83" t="str">
        <f>CONCATENATE("小計（",$L$5,"）")</f>
        <v>小計（MMK）</v>
      </c>
      <c r="F54" s="159">
        <f t="shared" si="11"/>
        <v>13526480</v>
      </c>
      <c r="G54" s="157"/>
      <c r="H54" s="36">
        <f>K54</f>
        <v>13526480</v>
      </c>
      <c r="I54" s="81"/>
      <c r="J54" s="158"/>
      <c r="K54" s="159">
        <f>K60+K63+K72+K84+K87+K102+K111+K127</f>
        <v>13526480</v>
      </c>
      <c r="L54" s="159">
        <f>L60+L63+L72+L84+L87+L102+L111+L127</f>
        <v>0</v>
      </c>
      <c r="M54" s="423"/>
      <c r="N54" s="161">
        <f>ROUND(K54*$N$5,0)</f>
        <v>1082118</v>
      </c>
    </row>
    <row r="55" spans="1:14" ht="12.75" customHeight="1" outlineLevel="1" x14ac:dyDescent="0.2">
      <c r="A55" s="53"/>
      <c r="B55" s="8"/>
      <c r="C55" s="20"/>
      <c r="D55" s="9"/>
      <c r="E55" s="83" t="str">
        <f>CONCATENATE("小計（",$L$6,"）")</f>
        <v>小計（THB）</v>
      </c>
      <c r="F55" s="159">
        <f t="shared" si="11"/>
        <v>300898</v>
      </c>
      <c r="G55" s="157"/>
      <c r="H55" s="81"/>
      <c r="I55" s="36">
        <f>K55</f>
        <v>300898</v>
      </c>
      <c r="J55" s="158"/>
      <c r="K55" s="159">
        <f>K61+K64+K73+K85+K88+K103+K112+K128</f>
        <v>300898</v>
      </c>
      <c r="L55" s="159">
        <f>L61+L64+L73+L85+L88+L103+L112+L128</f>
        <v>0</v>
      </c>
      <c r="M55" s="423"/>
      <c r="N55" s="161">
        <f>ROUND(K55*$N$6,0)</f>
        <v>902694</v>
      </c>
    </row>
    <row r="56" spans="1:14" ht="12.75" customHeight="1" x14ac:dyDescent="0.2">
      <c r="A56" s="53"/>
      <c r="B56" s="8"/>
      <c r="C56" s="16"/>
      <c r="D56" s="4"/>
      <c r="E56" s="31" t="str">
        <f>CONCATENATE("小計（",$L$7,"）")</f>
        <v>小計（日本円）</v>
      </c>
      <c r="F56" s="163">
        <f t="shared" si="11"/>
        <v>2025600</v>
      </c>
      <c r="G56" s="258"/>
      <c r="H56" s="258"/>
      <c r="I56" s="258"/>
      <c r="J56" s="37">
        <f>K56</f>
        <v>1905450</v>
      </c>
      <c r="K56" s="501">
        <f>K58+K113+K129</f>
        <v>1905450</v>
      </c>
      <c r="L56" s="501">
        <f>L58+L113+L129</f>
        <v>120150</v>
      </c>
      <c r="M56" s="424"/>
      <c r="N56" s="165">
        <f>K56</f>
        <v>1905450</v>
      </c>
    </row>
    <row r="57" spans="1:14" ht="12.75" customHeight="1" x14ac:dyDescent="0.2">
      <c r="A57" s="53"/>
      <c r="B57" s="2"/>
      <c r="C57" s="112" t="s">
        <v>467</v>
      </c>
      <c r="D57" s="113"/>
      <c r="E57" s="262" t="str">
        <f>$L$4</f>
        <v>USD</v>
      </c>
      <c r="F57" s="150">
        <f t="shared" si="11"/>
        <v>1080</v>
      </c>
      <c r="G57" s="35">
        <f>K57</f>
        <v>1080</v>
      </c>
      <c r="H57" s="263"/>
      <c r="I57" s="263"/>
      <c r="J57" s="342"/>
      <c r="K57" s="32">
        <f>'人件費詳細　主契約団体'!I22+'人件費詳細　ﾊﾟｰﾄﾅｰ'!I22</f>
        <v>1080</v>
      </c>
      <c r="L57" s="32">
        <f>'人件費詳細　主契約団体'!K22+'人件費詳細　ﾊﾟｰﾄﾅｰ'!K22</f>
        <v>0</v>
      </c>
      <c r="M57" s="526" t="s">
        <v>468</v>
      </c>
      <c r="N57" s="45">
        <f>ROUND(K57*$N$4,0)</f>
        <v>118800</v>
      </c>
    </row>
    <row r="58" spans="1:14" ht="12.75" customHeight="1" x14ac:dyDescent="0.2">
      <c r="A58" s="53"/>
      <c r="B58" s="2"/>
      <c r="C58" s="3"/>
      <c r="D58" s="4"/>
      <c r="E58" s="264" t="str">
        <f>$L$7</f>
        <v>日本円</v>
      </c>
      <c r="F58" s="163">
        <f t="shared" si="11"/>
        <v>1209600</v>
      </c>
      <c r="G58" s="343"/>
      <c r="H58" s="258"/>
      <c r="I58" s="258"/>
      <c r="J58" s="36">
        <f>K58</f>
        <v>1089450</v>
      </c>
      <c r="K58" s="501">
        <f>'人件費詳細　主契約団体'!I21+'人件費詳細　ﾊﾟｰﾄﾅｰ'!I21</f>
        <v>1089450</v>
      </c>
      <c r="L58" s="501">
        <f>'人件費詳細　主契約団体'!K21+'人件費詳細　ﾊﾟｰﾄﾅｰ'!K21</f>
        <v>120150</v>
      </c>
      <c r="M58" s="528"/>
      <c r="N58" s="265">
        <f>K58</f>
        <v>1089450</v>
      </c>
    </row>
    <row r="59" spans="1:14" ht="12.75" customHeight="1" x14ac:dyDescent="0.2">
      <c r="A59" s="53"/>
      <c r="B59" s="2"/>
      <c r="C59" s="89" t="s">
        <v>469</v>
      </c>
      <c r="D59" s="90"/>
      <c r="E59" s="30" t="str">
        <f>$L$4</f>
        <v>USD</v>
      </c>
      <c r="F59" s="38">
        <f t="shared" si="11"/>
        <v>40988</v>
      </c>
      <c r="G59" s="34">
        <f>K59</f>
        <v>40988</v>
      </c>
      <c r="H59" s="49"/>
      <c r="I59" s="49"/>
      <c r="J59" s="79"/>
      <c r="K59" s="456">
        <f>'人件費詳細　主契約団体'!I40+'人件費詳細　ﾊﾟｰﾄﾅｰ'!I40</f>
        <v>40988</v>
      </c>
      <c r="L59" s="456">
        <f>'人件費詳細　主契約団体'!K40+'人件費詳細　ﾊﾟｰﾄﾅｰ'!K40</f>
        <v>0</v>
      </c>
      <c r="M59" s="526" t="s">
        <v>27</v>
      </c>
      <c r="N59" s="45">
        <f>ROUND(K59*$N$4,0)</f>
        <v>4508680</v>
      </c>
    </row>
    <row r="60" spans="1:14" ht="12.75" customHeight="1" x14ac:dyDescent="0.2">
      <c r="A60" s="53"/>
      <c r="B60" s="2"/>
      <c r="C60" s="91"/>
      <c r="D60" s="92"/>
      <c r="E60" s="83" t="str">
        <f>CONCATENATE("現地通貨（",$L$5,"）")</f>
        <v>現地通貨（MMK）</v>
      </c>
      <c r="F60" s="159">
        <f t="shared" si="11"/>
        <v>12317500</v>
      </c>
      <c r="G60" s="80"/>
      <c r="H60" s="36">
        <f>K60</f>
        <v>12317500</v>
      </c>
      <c r="I60" s="81"/>
      <c r="J60" s="82"/>
      <c r="K60" s="159">
        <f>'人件費詳細　主契約団体'!I41+'人件費詳細　ﾊﾟｰﾄﾅｰ'!I41</f>
        <v>12317500</v>
      </c>
      <c r="L60" s="159">
        <f>'人件費詳細　主契約団体'!K41+'人件費詳細　ﾊﾟｰﾄﾅｰ'!K41</f>
        <v>0</v>
      </c>
      <c r="M60" s="527"/>
      <c r="N60" s="46">
        <f>ROUND(K60*$N$5,0)</f>
        <v>985400</v>
      </c>
    </row>
    <row r="61" spans="1:14" ht="12.75" customHeight="1" outlineLevel="1" x14ac:dyDescent="0.2">
      <c r="A61" s="53"/>
      <c r="B61" s="2"/>
      <c r="C61" s="91"/>
      <c r="D61" s="92"/>
      <c r="E61" s="83" t="str">
        <f>CONCATENATE("現地通貨（",$L$6,"）")</f>
        <v>現地通貨（THB）</v>
      </c>
      <c r="F61" s="39">
        <f t="shared" si="11"/>
        <v>300000</v>
      </c>
      <c r="G61" s="80"/>
      <c r="H61" s="81"/>
      <c r="I61" s="36">
        <f>K61</f>
        <v>300000</v>
      </c>
      <c r="J61" s="82"/>
      <c r="K61" s="481">
        <f>'人件費詳細　主契約団体'!I42+'人件費詳細　ﾊﾟｰﾄﾅｰ'!I42</f>
        <v>300000</v>
      </c>
      <c r="L61" s="483">
        <f>'人件費詳細　主契約団体'!K42+'人件費詳細　ﾊﾟｰﾄﾅｰ'!K42</f>
        <v>0</v>
      </c>
      <c r="M61" s="528"/>
      <c r="N61" s="46">
        <f>ROUND(K61*$N$6,0)</f>
        <v>900000</v>
      </c>
    </row>
    <row r="62" spans="1:14" ht="12.75" customHeight="1" x14ac:dyDescent="0.2">
      <c r="A62" s="53"/>
      <c r="B62" s="2"/>
      <c r="C62" s="89" t="s">
        <v>470</v>
      </c>
      <c r="D62" s="90"/>
      <c r="E62" s="30" t="str">
        <f>CONCATENATE("小計（",$L$4,"）")</f>
        <v>小計（USD）</v>
      </c>
      <c r="F62" s="38">
        <f>K62+L62</f>
        <v>14000</v>
      </c>
      <c r="G62" s="34">
        <f>K62</f>
        <v>14000</v>
      </c>
      <c r="H62" s="49"/>
      <c r="I62" s="49"/>
      <c r="J62" s="79"/>
      <c r="K62" s="38">
        <f>K65+K68</f>
        <v>14000</v>
      </c>
      <c r="L62" s="32">
        <f>L65+L68</f>
        <v>0</v>
      </c>
      <c r="M62" s="526">
        <v>5</v>
      </c>
      <c r="N62" s="45">
        <f>ROUND(K62*$N$4,0)</f>
        <v>1540000</v>
      </c>
    </row>
    <row r="63" spans="1:14" ht="12.75" customHeight="1" x14ac:dyDescent="0.2">
      <c r="A63" s="53"/>
      <c r="B63" s="2"/>
      <c r="C63" s="91"/>
      <c r="D63" s="92"/>
      <c r="E63" s="83" t="str">
        <f>CONCATENATE("小計（",$L$5,"）")</f>
        <v>小計（MMK）</v>
      </c>
      <c r="F63" s="159">
        <f>K63+L63</f>
        <v>1400</v>
      </c>
      <c r="G63" s="80"/>
      <c r="H63" s="36">
        <f>K63</f>
        <v>1400</v>
      </c>
      <c r="I63" s="81"/>
      <c r="J63" s="82"/>
      <c r="K63" s="159">
        <f t="shared" ref="K63:L64" si="12">K66+K69</f>
        <v>1400</v>
      </c>
      <c r="L63" s="33">
        <f t="shared" si="12"/>
        <v>0</v>
      </c>
      <c r="M63" s="527"/>
      <c r="N63" s="46">
        <f>ROUND(K63*$N$5,0)</f>
        <v>112</v>
      </c>
    </row>
    <row r="64" spans="1:14" ht="12.75" customHeight="1" outlineLevel="1" x14ac:dyDescent="0.2">
      <c r="A64" s="53"/>
      <c r="B64" s="2"/>
      <c r="C64" s="91"/>
      <c r="D64" s="104"/>
      <c r="E64" s="368" t="str">
        <f>CONCATENATE("小計（",$L$6,"）")</f>
        <v>小計（THB）</v>
      </c>
      <c r="F64" s="369">
        <f>K64+L64</f>
        <v>140</v>
      </c>
      <c r="G64" s="370"/>
      <c r="H64" s="371"/>
      <c r="I64" s="372">
        <f>K64</f>
        <v>140</v>
      </c>
      <c r="J64" s="373"/>
      <c r="K64" s="369">
        <f t="shared" si="12"/>
        <v>140</v>
      </c>
      <c r="L64" s="374">
        <f t="shared" si="12"/>
        <v>0</v>
      </c>
      <c r="M64" s="537"/>
      <c r="N64" s="376">
        <f>ROUND(K64*$N$6,0)</f>
        <v>420</v>
      </c>
    </row>
    <row r="65" spans="1:14" ht="12.75" customHeight="1" x14ac:dyDescent="0.2">
      <c r="A65" s="53"/>
      <c r="B65" s="2"/>
      <c r="C65" s="8"/>
      <c r="D65" s="9" t="s">
        <v>471</v>
      </c>
      <c r="E65" s="344" t="str">
        <f>$L$4</f>
        <v>USD</v>
      </c>
      <c r="F65" s="365">
        <f t="shared" ref="F65:F70" si="13">K65+L65</f>
        <v>12000</v>
      </c>
      <c r="G65" s="366">
        <f>K65</f>
        <v>12000</v>
      </c>
      <c r="H65" s="367"/>
      <c r="I65" s="367"/>
      <c r="J65" s="259"/>
      <c r="K65" s="345">
        <f>'別表5；現地事業管理費　主契約団体'!P14+'別表5；現地事業管理費　ﾊﾟｰﾄﾅｰ'!P14</f>
        <v>12000</v>
      </c>
      <c r="L65" s="345">
        <f>'別表5；現地事業管理費　主契約団体'!Q14+'別表5；現地事業管理費　ﾊﾟｰﾄﾅｰ'!Q14</f>
        <v>0</v>
      </c>
      <c r="M65" s="527"/>
      <c r="N65" s="375">
        <f>ROUND(K65*$N$4,0)</f>
        <v>1320000</v>
      </c>
    </row>
    <row r="66" spans="1:14" ht="12.75" customHeight="1" x14ac:dyDescent="0.2">
      <c r="A66" s="53"/>
      <c r="B66" s="2"/>
      <c r="C66" s="8"/>
      <c r="D66" s="9"/>
      <c r="E66" s="83" t="str">
        <f>CONCATENATE("現地通貨（",$L$5,"）")</f>
        <v>現地通貨（MMK）</v>
      </c>
      <c r="F66" s="36">
        <f t="shared" si="13"/>
        <v>1200</v>
      </c>
      <c r="G66" s="80"/>
      <c r="H66" s="36">
        <f>K66</f>
        <v>1200</v>
      </c>
      <c r="I66" s="81"/>
      <c r="J66" s="82"/>
      <c r="K66" s="345">
        <f>'別表5；現地事業管理費　主契約団体'!P15+'別表5；現地事業管理費　ﾊﾟｰﾄﾅｰ'!P15</f>
        <v>1200</v>
      </c>
      <c r="L66" s="345">
        <f>'別表5；現地事業管理費　主契約団体'!Q15+'別表5；現地事業管理費　ﾊﾟｰﾄﾅｰ'!Q15</f>
        <v>0</v>
      </c>
      <c r="M66" s="527"/>
      <c r="N66" s="46">
        <f>ROUND(K66*$N$5,0)</f>
        <v>96</v>
      </c>
    </row>
    <row r="67" spans="1:14" ht="12.75" customHeight="1" outlineLevel="1" x14ac:dyDescent="0.2">
      <c r="A67" s="53"/>
      <c r="B67" s="2"/>
      <c r="C67" s="8"/>
      <c r="D67" s="377"/>
      <c r="E67" s="368" t="str">
        <f>CONCATENATE("現地通貨（",$L$6,"）")</f>
        <v>現地通貨（THB）</v>
      </c>
      <c r="F67" s="372">
        <f t="shared" si="13"/>
        <v>120</v>
      </c>
      <c r="G67" s="370"/>
      <c r="H67" s="371"/>
      <c r="I67" s="372">
        <f>K67</f>
        <v>120</v>
      </c>
      <c r="J67" s="373"/>
      <c r="K67" s="378">
        <f>'別表5；現地事業管理費　主契約団体'!P16+'別表5；現地事業管理費　ﾊﾟｰﾄﾅｰ'!P16</f>
        <v>120</v>
      </c>
      <c r="L67" s="378">
        <f>'別表5；現地事業管理費　主契約団体'!Q16+'別表5；現地事業管理費　ﾊﾟｰﾄﾅｰ'!Q16</f>
        <v>0</v>
      </c>
      <c r="M67" s="527"/>
      <c r="N67" s="379">
        <f>ROUND(K67*$N$6,0)</f>
        <v>360</v>
      </c>
    </row>
    <row r="68" spans="1:14" ht="12.75" customHeight="1" x14ac:dyDescent="0.2">
      <c r="A68" s="53"/>
      <c r="B68" s="2"/>
      <c r="C68" s="8"/>
      <c r="D68" s="9" t="s">
        <v>472</v>
      </c>
      <c r="E68" s="344" t="str">
        <f>$L$4</f>
        <v>USD</v>
      </c>
      <c r="F68" s="365">
        <f t="shared" si="13"/>
        <v>2000</v>
      </c>
      <c r="G68" s="366">
        <f>K68</f>
        <v>2000</v>
      </c>
      <c r="H68" s="367"/>
      <c r="I68" s="367"/>
      <c r="J68" s="259"/>
      <c r="K68" s="345">
        <f>'別表5；現地事業管理費　主契約団体'!P25+'別表5；現地事業管理費　ﾊﾟｰﾄﾅｰ'!P25</f>
        <v>2000</v>
      </c>
      <c r="L68" s="345">
        <f>'別表5；現地事業管理費　主契約団体'!Q25+'別表5；現地事業管理費　ﾊﾟｰﾄﾅｰ'!Q25</f>
        <v>0</v>
      </c>
      <c r="M68" s="527"/>
      <c r="N68" s="375">
        <f>ROUND(K68*$N$4,0)</f>
        <v>220000</v>
      </c>
    </row>
    <row r="69" spans="1:14" ht="12.75" customHeight="1" x14ac:dyDescent="0.2">
      <c r="A69" s="53"/>
      <c r="B69" s="2"/>
      <c r="C69" s="8"/>
      <c r="D69" s="9"/>
      <c r="E69" s="83" t="str">
        <f>CONCATENATE("現地通貨（",$L$5,"）")</f>
        <v>現地通貨（MMK）</v>
      </c>
      <c r="F69" s="36">
        <f t="shared" si="13"/>
        <v>200</v>
      </c>
      <c r="G69" s="80"/>
      <c r="H69" s="36">
        <f>K69</f>
        <v>200</v>
      </c>
      <c r="I69" s="81"/>
      <c r="J69" s="82"/>
      <c r="K69" s="345">
        <f>'別表5；現地事業管理費　主契約団体'!P26+'別表5；現地事業管理費　ﾊﾟｰﾄﾅｰ'!P26</f>
        <v>200</v>
      </c>
      <c r="L69" s="345">
        <f>'別表5；現地事業管理費　主契約団体'!Q26+'別表5；現地事業管理費　ﾊﾟｰﾄﾅｰ'!Q26</f>
        <v>0</v>
      </c>
      <c r="M69" s="527"/>
      <c r="N69" s="46">
        <f>ROUND(K69*$N$5,0)</f>
        <v>16</v>
      </c>
    </row>
    <row r="70" spans="1:14" ht="12.75" customHeight="1" outlineLevel="1" x14ac:dyDescent="0.2">
      <c r="A70" s="53"/>
      <c r="B70" s="2"/>
      <c r="C70" s="3"/>
      <c r="D70" s="4"/>
      <c r="E70" s="83" t="str">
        <f>CONCATENATE("現地通貨（",$L$6,"）")</f>
        <v>現地通貨（THB）</v>
      </c>
      <c r="F70" s="36">
        <f t="shared" si="13"/>
        <v>20</v>
      </c>
      <c r="G70" s="80"/>
      <c r="H70" s="81"/>
      <c r="I70" s="36">
        <f>K70</f>
        <v>20</v>
      </c>
      <c r="J70" s="82"/>
      <c r="K70" s="345">
        <f>'別表5；現地事業管理費　主契約団体'!P27+'別表5；現地事業管理費　ﾊﾟｰﾄﾅｰ'!P27</f>
        <v>20</v>
      </c>
      <c r="L70" s="345">
        <f>'別表5；現地事業管理費　主契約団体'!Q27+'別表5；現地事業管理費　ﾊﾟｰﾄﾅｰ'!Q27</f>
        <v>0</v>
      </c>
      <c r="M70" s="527"/>
      <c r="N70" s="46">
        <f>ROUND(K70*$N$6,0)</f>
        <v>60</v>
      </c>
    </row>
    <row r="71" spans="1:14" ht="12.75" customHeight="1" x14ac:dyDescent="0.2">
      <c r="A71" s="53"/>
      <c r="B71" s="2"/>
      <c r="C71" s="89" t="s">
        <v>473</v>
      </c>
      <c r="D71" s="90"/>
      <c r="E71" s="30" t="str">
        <f>CONCATENATE("小計（",$L$4,"）")</f>
        <v>小計（USD）</v>
      </c>
      <c r="F71" s="150">
        <f>K71+L71</f>
        <v>42012</v>
      </c>
      <c r="G71" s="34">
        <f>K71</f>
        <v>42012</v>
      </c>
      <c r="H71" s="49"/>
      <c r="I71" s="49"/>
      <c r="J71" s="79"/>
      <c r="K71" s="150">
        <f>K74+K77+K80</f>
        <v>42012</v>
      </c>
      <c r="L71" s="35">
        <f>L74+L77+L80</f>
        <v>0</v>
      </c>
      <c r="M71" s="527"/>
      <c r="N71" s="45">
        <f>ROUND(K71*$N$4,0)</f>
        <v>4621320</v>
      </c>
    </row>
    <row r="72" spans="1:14" ht="12.75" customHeight="1" x14ac:dyDescent="0.2">
      <c r="A72" s="53"/>
      <c r="B72" s="2"/>
      <c r="C72" s="91"/>
      <c r="D72" s="92"/>
      <c r="E72" s="83" t="str">
        <f>CONCATENATE("小計（",$L$5,"）")</f>
        <v>小計（MMK）</v>
      </c>
      <c r="F72" s="156">
        <f>K72+L72</f>
        <v>4200</v>
      </c>
      <c r="G72" s="80"/>
      <c r="H72" s="36">
        <f>K72</f>
        <v>4200</v>
      </c>
      <c r="I72" s="81"/>
      <c r="J72" s="82"/>
      <c r="K72" s="156">
        <f t="shared" ref="K72:L73" si="14">K75+K78+K81</f>
        <v>4200</v>
      </c>
      <c r="L72" s="36">
        <f t="shared" si="14"/>
        <v>0</v>
      </c>
      <c r="M72" s="527"/>
      <c r="N72" s="46">
        <f>ROUND(K72*$N$5,0)</f>
        <v>336</v>
      </c>
    </row>
    <row r="73" spans="1:14" ht="12.75" customHeight="1" outlineLevel="1" x14ac:dyDescent="0.2">
      <c r="A73" s="53"/>
      <c r="B73" s="2"/>
      <c r="C73" s="91"/>
      <c r="D73" s="104"/>
      <c r="E73" s="368" t="str">
        <f>CONCATENATE("小計（",$L$6,"）")</f>
        <v>小計（THB）</v>
      </c>
      <c r="F73" s="378">
        <f>K73+L73</f>
        <v>420</v>
      </c>
      <c r="G73" s="370"/>
      <c r="H73" s="371"/>
      <c r="I73" s="372">
        <f>K73</f>
        <v>420</v>
      </c>
      <c r="J73" s="373"/>
      <c r="K73" s="378">
        <f t="shared" si="14"/>
        <v>420</v>
      </c>
      <c r="L73" s="372">
        <f t="shared" si="14"/>
        <v>0</v>
      </c>
      <c r="M73" s="527"/>
      <c r="N73" s="379">
        <f>ROUND(K73*$N$6,0)</f>
        <v>1260</v>
      </c>
    </row>
    <row r="74" spans="1:14" ht="12.75" customHeight="1" x14ac:dyDescent="0.2">
      <c r="A74" s="53"/>
      <c r="B74" s="2"/>
      <c r="C74" s="8"/>
      <c r="D74" s="9" t="s">
        <v>474</v>
      </c>
      <c r="E74" s="344" t="str">
        <f>$L$4</f>
        <v>USD</v>
      </c>
      <c r="F74" s="365">
        <f t="shared" ref="F74:F100" si="15">K74+L74</f>
        <v>12012</v>
      </c>
      <c r="G74" s="366">
        <f>K74</f>
        <v>12012</v>
      </c>
      <c r="H74" s="367"/>
      <c r="I74" s="367"/>
      <c r="J74" s="259"/>
      <c r="K74" s="365">
        <f>'別表5；現地事業管理費　主契約団体'!P52+'別表5；現地事業管理費　ﾊﾟｰﾄﾅｰ'!P52</f>
        <v>12012</v>
      </c>
      <c r="L74" s="365">
        <f>'別表5；現地事業管理費　主契約団体'!Q52+'別表5；現地事業管理費　ﾊﾟｰﾄﾅｰ'!Q52</f>
        <v>0</v>
      </c>
      <c r="M74" s="527"/>
      <c r="N74" s="375">
        <f>ROUND(K74*$N$4,0)</f>
        <v>1321320</v>
      </c>
    </row>
    <row r="75" spans="1:14" ht="12.75" customHeight="1" x14ac:dyDescent="0.2">
      <c r="A75" s="53"/>
      <c r="B75" s="2"/>
      <c r="C75" s="8"/>
      <c r="D75" s="9"/>
      <c r="E75" s="83" t="str">
        <f>CONCATENATE("現地通貨（",$L$5,"）")</f>
        <v>現地通貨（MMK）</v>
      </c>
      <c r="F75" s="36">
        <f t="shared" si="15"/>
        <v>1200</v>
      </c>
      <c r="G75" s="80"/>
      <c r="H75" s="36">
        <f>K75</f>
        <v>1200</v>
      </c>
      <c r="I75" s="81"/>
      <c r="J75" s="82"/>
      <c r="K75" s="365">
        <f>'別表5；現地事業管理費　主契約団体'!P53+'別表5；現地事業管理費　ﾊﾟｰﾄﾅｰ'!P53</f>
        <v>1200</v>
      </c>
      <c r="L75" s="365">
        <f>'別表5；現地事業管理費　主契約団体'!Q53+'別表5；現地事業管理費　ﾊﾟｰﾄﾅｰ'!Q53</f>
        <v>0</v>
      </c>
      <c r="M75" s="527"/>
      <c r="N75" s="46">
        <f>ROUND(K75*$N$5,0)</f>
        <v>96</v>
      </c>
    </row>
    <row r="76" spans="1:14" ht="12.75" customHeight="1" outlineLevel="1" x14ac:dyDescent="0.2">
      <c r="A76" s="53"/>
      <c r="B76" s="2"/>
      <c r="C76" s="8"/>
      <c r="D76" s="377"/>
      <c r="E76" s="368" t="str">
        <f>CONCATENATE("現地通貨（",$L$6,"）")</f>
        <v>現地通貨（THB）</v>
      </c>
      <c r="F76" s="372">
        <f t="shared" si="15"/>
        <v>120</v>
      </c>
      <c r="G76" s="370"/>
      <c r="H76" s="371"/>
      <c r="I76" s="372">
        <f>K76</f>
        <v>120</v>
      </c>
      <c r="J76" s="373"/>
      <c r="K76" s="484">
        <f>'別表5；現地事業管理費　主契約団体'!P54+'別表5；現地事業管理費　ﾊﾟｰﾄﾅｰ'!P54</f>
        <v>120</v>
      </c>
      <c r="L76" s="484">
        <f>'別表5；現地事業管理費　主契約団体'!Q54+'別表5；現地事業管理費　ﾊﾟｰﾄﾅｰ'!Q54</f>
        <v>0</v>
      </c>
      <c r="M76" s="527"/>
      <c r="N76" s="379">
        <f>ROUND(K76*$N$6,0)</f>
        <v>360</v>
      </c>
    </row>
    <row r="77" spans="1:14" ht="12.75" customHeight="1" x14ac:dyDescent="0.2">
      <c r="A77" s="53"/>
      <c r="B77" s="2"/>
      <c r="C77" s="8"/>
      <c r="D77" s="9" t="s">
        <v>475</v>
      </c>
      <c r="E77" s="344" t="str">
        <f>$L$4</f>
        <v>USD</v>
      </c>
      <c r="F77" s="365">
        <f t="shared" si="15"/>
        <v>14000</v>
      </c>
      <c r="G77" s="366">
        <f>K77</f>
        <v>14000</v>
      </c>
      <c r="H77" s="367"/>
      <c r="I77" s="367"/>
      <c r="J77" s="259"/>
      <c r="K77" s="356">
        <f>'別表5；現地事業管理費　主契約団体'!P78+'別表5；現地事業管理費　ﾊﾟｰﾄﾅｰ'!P78</f>
        <v>14000</v>
      </c>
      <c r="L77" s="356">
        <f>'別表5；現地事業管理費　主契約団体'!Q78+'別表5；現地事業管理費　ﾊﾟｰﾄﾅｰ'!Q78</f>
        <v>0</v>
      </c>
      <c r="M77" s="527"/>
      <c r="N77" s="375">
        <f>ROUND(K77*$N$4,0)</f>
        <v>1540000</v>
      </c>
    </row>
    <row r="78" spans="1:14" ht="12.75" customHeight="1" x14ac:dyDescent="0.2">
      <c r="A78" s="53"/>
      <c r="B78" s="2"/>
      <c r="C78" s="8"/>
      <c r="D78" s="9"/>
      <c r="E78" s="83" t="str">
        <f>CONCATENATE("現地通貨（",$L$5,"）")</f>
        <v>現地通貨（MMK）</v>
      </c>
      <c r="F78" s="36">
        <f t="shared" si="15"/>
        <v>1400</v>
      </c>
      <c r="G78" s="80"/>
      <c r="H78" s="36">
        <f>K78</f>
        <v>1400</v>
      </c>
      <c r="I78" s="81"/>
      <c r="J78" s="82"/>
      <c r="K78" s="345">
        <f>'別表5；現地事業管理費　主契約団体'!P79+'別表5；現地事業管理費　ﾊﾟｰﾄﾅｰ'!P79</f>
        <v>1400</v>
      </c>
      <c r="L78" s="345">
        <f>'別表5；現地事業管理費　主契約団体'!Q79+'別表5；現地事業管理費　ﾊﾟｰﾄﾅｰ'!Q79</f>
        <v>0</v>
      </c>
      <c r="M78" s="527"/>
      <c r="N78" s="46">
        <f>ROUND(K78*$N$5,0)</f>
        <v>112</v>
      </c>
    </row>
    <row r="79" spans="1:14" ht="12.75" customHeight="1" outlineLevel="1" x14ac:dyDescent="0.2">
      <c r="A79" s="53"/>
      <c r="B79" s="2"/>
      <c r="C79" s="105"/>
      <c r="D79" s="104"/>
      <c r="E79" s="368" t="str">
        <f>CONCATENATE("現地通貨（",$L$6,"）")</f>
        <v>現地通貨（THB）</v>
      </c>
      <c r="F79" s="372">
        <f t="shared" si="15"/>
        <v>140</v>
      </c>
      <c r="G79" s="370"/>
      <c r="H79" s="371"/>
      <c r="I79" s="372">
        <f>K79</f>
        <v>140</v>
      </c>
      <c r="J79" s="373"/>
      <c r="K79" s="486">
        <f>'別表5；現地事業管理費　主契約団体'!P80+'別表5；現地事業管理費　ﾊﾟｰﾄﾅｰ'!P80</f>
        <v>140</v>
      </c>
      <c r="L79" s="486">
        <f>'別表5；現地事業管理費　主契約団体'!Q80+'別表5；現地事業管理費　ﾊﾟｰﾄﾅｰ'!Q80</f>
        <v>0</v>
      </c>
      <c r="M79" s="527"/>
      <c r="N79" s="379">
        <f>ROUND(K79*$N$6,0)</f>
        <v>420</v>
      </c>
    </row>
    <row r="80" spans="1:14" ht="12.75" customHeight="1" x14ac:dyDescent="0.2">
      <c r="A80" s="53"/>
      <c r="B80" s="2"/>
      <c r="C80" s="105"/>
      <c r="D80" s="92" t="s">
        <v>476</v>
      </c>
      <c r="E80" s="344" t="str">
        <f>$L$4</f>
        <v>USD</v>
      </c>
      <c r="F80" s="365">
        <f t="shared" si="15"/>
        <v>16000</v>
      </c>
      <c r="G80" s="366">
        <f>K80</f>
        <v>16000</v>
      </c>
      <c r="H80" s="367"/>
      <c r="I80" s="367"/>
      <c r="J80" s="259"/>
      <c r="K80" s="365">
        <f>'別表5；現地事業管理費　主契約団体'!P104+'別表5；現地事業管理費　ﾊﾟｰﾄﾅｰ'!P104</f>
        <v>16000</v>
      </c>
      <c r="L80" s="365">
        <f>'別表5；現地事業管理費　主契約団体'!Q104+'別表5；現地事業管理費　ﾊﾟｰﾄﾅｰ'!Q104</f>
        <v>0</v>
      </c>
      <c r="M80" s="527"/>
      <c r="N80" s="375">
        <f>ROUND(K80*$N$4,0)</f>
        <v>1760000</v>
      </c>
    </row>
    <row r="81" spans="1:14" ht="12.75" customHeight="1" x14ac:dyDescent="0.2">
      <c r="A81" s="53"/>
      <c r="B81" s="2"/>
      <c r="C81" s="105"/>
      <c r="D81" s="92"/>
      <c r="E81" s="83" t="str">
        <f>CONCATENATE("現地通貨（",$L$5,"）")</f>
        <v>現地通貨（MMK）</v>
      </c>
      <c r="F81" s="36">
        <f t="shared" si="15"/>
        <v>1600</v>
      </c>
      <c r="G81" s="80"/>
      <c r="H81" s="36">
        <f>K81</f>
        <v>1600</v>
      </c>
      <c r="I81" s="81"/>
      <c r="J81" s="82"/>
      <c r="K81" s="365">
        <f>'別表5；現地事業管理費　主契約団体'!P105+'別表5；現地事業管理費　ﾊﾟｰﾄﾅｰ'!P105</f>
        <v>1600</v>
      </c>
      <c r="L81" s="365">
        <f>'別表5；現地事業管理費　主契約団体'!Q105+'別表5；現地事業管理費　ﾊﾟｰﾄﾅｰ'!Q105</f>
        <v>0</v>
      </c>
      <c r="M81" s="527"/>
      <c r="N81" s="46">
        <f>ROUND(K81*$N$5,0)</f>
        <v>128</v>
      </c>
    </row>
    <row r="82" spans="1:14" ht="12.75" customHeight="1" outlineLevel="1" x14ac:dyDescent="0.2">
      <c r="A82" s="53"/>
      <c r="B82" s="2"/>
      <c r="C82" s="107"/>
      <c r="D82" s="94"/>
      <c r="E82" s="83" t="str">
        <f>CONCATENATE("現地通貨（",$L$6,"）")</f>
        <v>現地通貨（THB）</v>
      </c>
      <c r="F82" s="36">
        <f t="shared" si="15"/>
        <v>160</v>
      </c>
      <c r="G82" s="80"/>
      <c r="H82" s="81"/>
      <c r="I82" s="36">
        <f>K82</f>
        <v>160</v>
      </c>
      <c r="J82" s="82"/>
      <c r="K82" s="365">
        <f>'別表5；現地事業管理費　主契約団体'!P106+'別表5；現地事業管理費　ﾊﾟｰﾄﾅｰ'!P106</f>
        <v>160</v>
      </c>
      <c r="L82" s="365">
        <f>'別表5；現地事業管理費　主契約団体'!Q106+'別表5；現地事業管理費　ﾊﾟｰﾄﾅｰ'!Q106</f>
        <v>0</v>
      </c>
      <c r="M82" s="527"/>
      <c r="N82" s="46">
        <f>ROUND(K82*$N$6,0)</f>
        <v>480</v>
      </c>
    </row>
    <row r="83" spans="1:14" ht="12.75" customHeight="1" x14ac:dyDescent="0.2">
      <c r="A83" s="53"/>
      <c r="B83" s="2"/>
      <c r="C83" s="112" t="s">
        <v>477</v>
      </c>
      <c r="D83" s="113"/>
      <c r="E83" s="30" t="str">
        <f>$L$4</f>
        <v>USD</v>
      </c>
      <c r="F83" s="35">
        <f t="shared" si="15"/>
        <v>2000</v>
      </c>
      <c r="G83" s="34">
        <f>K83</f>
        <v>2000</v>
      </c>
      <c r="H83" s="49"/>
      <c r="I83" s="49"/>
      <c r="J83" s="79"/>
      <c r="K83" s="444">
        <f>'別表5；現地事業管理費　主契約団体'!P130+'別表5；現地事業管理費　ﾊﾟｰﾄﾅｰ'!P130</f>
        <v>2000</v>
      </c>
      <c r="L83" s="444">
        <f>'別表5；現地事業管理費　主契約団体'!Q130+'別表5；現地事業管理費　ﾊﾟｰﾄﾅｰ'!Q130</f>
        <v>0</v>
      </c>
      <c r="M83" s="527"/>
      <c r="N83" s="45">
        <f>ROUND(K83*$N$4,0)</f>
        <v>220000</v>
      </c>
    </row>
    <row r="84" spans="1:14" ht="12.75" customHeight="1" x14ac:dyDescent="0.2">
      <c r="A84" s="53"/>
      <c r="B84" s="2"/>
      <c r="C84" s="8"/>
      <c r="D84" s="9"/>
      <c r="E84" s="83" t="str">
        <f>CONCATENATE("現地通貨（",$L$5,"）")</f>
        <v>現地通貨（MMK）</v>
      </c>
      <c r="F84" s="36">
        <f t="shared" si="15"/>
        <v>200</v>
      </c>
      <c r="G84" s="80"/>
      <c r="H84" s="36">
        <f>K84</f>
        <v>200</v>
      </c>
      <c r="I84" s="81"/>
      <c r="J84" s="82"/>
      <c r="K84" s="156">
        <f>'別表5；現地事業管理費　主契約団体'!P131+'別表5；現地事業管理費　ﾊﾟｰﾄﾅｰ'!P131</f>
        <v>200</v>
      </c>
      <c r="L84" s="156">
        <f>'別表5；現地事業管理費　主契約団体'!Q131+'別表5；現地事業管理費　ﾊﾟｰﾄﾅｰ'!Q131</f>
        <v>0</v>
      </c>
      <c r="M84" s="527"/>
      <c r="N84" s="46">
        <f>ROUND(K84*$N$5,0)</f>
        <v>16</v>
      </c>
    </row>
    <row r="85" spans="1:14" ht="12.75" customHeight="1" outlineLevel="1" x14ac:dyDescent="0.2">
      <c r="A85" s="53"/>
      <c r="B85" s="2"/>
      <c r="C85" s="3"/>
      <c r="D85" s="4"/>
      <c r="E85" s="381" t="str">
        <f>CONCATENATE("現地通貨（",$L$6,"）")</f>
        <v>現地通貨（THB）</v>
      </c>
      <c r="F85" s="37">
        <f t="shared" si="15"/>
        <v>20</v>
      </c>
      <c r="G85" s="382"/>
      <c r="H85" s="383"/>
      <c r="I85" s="37">
        <f>K85</f>
        <v>20</v>
      </c>
      <c r="J85" s="343"/>
      <c r="K85" s="365">
        <f>'別表5；現地事業管理費　主契約団体'!P132+'別表5；現地事業管理費　ﾊﾟｰﾄﾅｰ'!P132</f>
        <v>20</v>
      </c>
      <c r="L85" s="365">
        <f>'別表5；現地事業管理費　主契約団体'!Q132+'別表5；現地事業管理費　ﾊﾟｰﾄﾅｰ'!Q132</f>
        <v>0</v>
      </c>
      <c r="M85" s="527"/>
      <c r="N85" s="265">
        <f>ROUND(K85*$N$6,0)</f>
        <v>60</v>
      </c>
    </row>
    <row r="86" spans="1:14" ht="12.75" customHeight="1" x14ac:dyDescent="0.2">
      <c r="A86" s="53"/>
      <c r="B86" s="2"/>
      <c r="C86" s="110" t="s">
        <v>478</v>
      </c>
      <c r="D86" s="111"/>
      <c r="E86" s="30" t="str">
        <f>CONCATENATE("小計（",$L$4,"）")</f>
        <v>小計（USD）</v>
      </c>
      <c r="F86" s="35">
        <f>K86+L86</f>
        <v>7800</v>
      </c>
      <c r="G86" s="34">
        <f>K86</f>
        <v>7800</v>
      </c>
      <c r="H86" s="49"/>
      <c r="I86" s="49"/>
      <c r="J86" s="79"/>
      <c r="K86" s="35">
        <f>K89+K92+K95+K98</f>
        <v>7800</v>
      </c>
      <c r="L86" s="35">
        <f>L89+L92+L95+L98</f>
        <v>0</v>
      </c>
      <c r="M86" s="527"/>
      <c r="N86" s="45">
        <f>ROUND(K86*$N$4,0)</f>
        <v>858000</v>
      </c>
    </row>
    <row r="87" spans="1:14" ht="12.75" customHeight="1" x14ac:dyDescent="0.2">
      <c r="A87" s="53"/>
      <c r="B87" s="2"/>
      <c r="C87" s="218"/>
      <c r="D87" s="219"/>
      <c r="E87" s="83" t="str">
        <f>CONCATENATE("小計（",$L$5,"）")</f>
        <v>小計（MMK）</v>
      </c>
      <c r="F87" s="36">
        <f>K87+L87</f>
        <v>780</v>
      </c>
      <c r="G87" s="80"/>
      <c r="H87" s="36">
        <f>K87</f>
        <v>780</v>
      </c>
      <c r="I87" s="81"/>
      <c r="J87" s="82"/>
      <c r="K87" s="36">
        <f t="shared" ref="K87:L88" si="16">K90+K93+K96+K99</f>
        <v>780</v>
      </c>
      <c r="L87" s="36">
        <f t="shared" si="16"/>
        <v>0</v>
      </c>
      <c r="M87" s="527"/>
      <c r="N87" s="46">
        <f>ROUND(K87*$N$5,0)</f>
        <v>62</v>
      </c>
    </row>
    <row r="88" spans="1:14" ht="12.75" customHeight="1" outlineLevel="1" x14ac:dyDescent="0.2">
      <c r="A88" s="53"/>
      <c r="B88" s="2"/>
      <c r="C88" s="218"/>
      <c r="D88" s="220"/>
      <c r="E88" s="368" t="str">
        <f>CONCATENATE("小計（",$L$6,"）")</f>
        <v>小計（THB）</v>
      </c>
      <c r="F88" s="372">
        <f>K88+L88</f>
        <v>78</v>
      </c>
      <c r="G88" s="370"/>
      <c r="H88" s="371"/>
      <c r="I88" s="372">
        <f>K88</f>
        <v>78</v>
      </c>
      <c r="J88" s="373"/>
      <c r="K88" s="372">
        <f t="shared" si="16"/>
        <v>78</v>
      </c>
      <c r="L88" s="372">
        <f t="shared" si="16"/>
        <v>0</v>
      </c>
      <c r="M88" s="527"/>
      <c r="N88" s="379">
        <f>ROUND(K88*$N$6,0)</f>
        <v>234</v>
      </c>
    </row>
    <row r="89" spans="1:14" ht="12.75" customHeight="1" x14ac:dyDescent="0.2">
      <c r="A89" s="53"/>
      <c r="B89" s="2"/>
      <c r="C89" s="218"/>
      <c r="D89" s="219" t="s">
        <v>479</v>
      </c>
      <c r="E89" s="344" t="str">
        <f>$L$4</f>
        <v>USD</v>
      </c>
      <c r="F89" s="365">
        <f t="shared" si="15"/>
        <v>2000</v>
      </c>
      <c r="G89" s="366">
        <f>K89</f>
        <v>2000</v>
      </c>
      <c r="H89" s="367"/>
      <c r="I89" s="367"/>
      <c r="J89" s="259"/>
      <c r="K89" s="365">
        <f>'別表5；現地事業管理費　主契約団体'!P146+'別表5；現地事業管理費　ﾊﾟｰﾄﾅｰ'!P146</f>
        <v>2000</v>
      </c>
      <c r="L89" s="365">
        <f>'別表5；現地事業管理費　主契約団体'!Q146+'別表5；現地事業管理費　ﾊﾟｰﾄﾅｰ'!Q146</f>
        <v>0</v>
      </c>
      <c r="M89" s="527"/>
      <c r="N89" s="375">
        <f>ROUND(K89*$N$4,0)</f>
        <v>220000</v>
      </c>
    </row>
    <row r="90" spans="1:14" ht="12.75" customHeight="1" x14ac:dyDescent="0.2">
      <c r="A90" s="53"/>
      <c r="B90" s="2"/>
      <c r="C90" s="218"/>
      <c r="D90" s="219"/>
      <c r="E90" s="83" t="str">
        <f>CONCATENATE("現地通貨（",$L$5,"）")</f>
        <v>現地通貨（MMK）</v>
      </c>
      <c r="F90" s="36">
        <f t="shared" si="15"/>
        <v>200</v>
      </c>
      <c r="G90" s="80"/>
      <c r="H90" s="36">
        <f>K90</f>
        <v>200</v>
      </c>
      <c r="I90" s="81"/>
      <c r="J90" s="82"/>
      <c r="K90" s="365">
        <f>'別表5；現地事業管理費　主契約団体'!P147+'別表5；現地事業管理費　ﾊﾟｰﾄﾅｰ'!P147</f>
        <v>200</v>
      </c>
      <c r="L90" s="365">
        <f>'別表5；現地事業管理費　主契約団体'!Q147+'別表5；現地事業管理費　ﾊﾟｰﾄﾅｰ'!Q147</f>
        <v>0</v>
      </c>
      <c r="M90" s="527"/>
      <c r="N90" s="46">
        <f>ROUND(K90*$N$5,0)</f>
        <v>16</v>
      </c>
    </row>
    <row r="91" spans="1:14" ht="12.75" customHeight="1" outlineLevel="1" x14ac:dyDescent="0.2">
      <c r="A91" s="53"/>
      <c r="B91" s="2"/>
      <c r="C91" s="218"/>
      <c r="D91" s="220"/>
      <c r="E91" s="368" t="str">
        <f>CONCATENATE("現地通貨（",$L$6,"）")</f>
        <v>現地通貨（THB）</v>
      </c>
      <c r="F91" s="372">
        <f t="shared" si="15"/>
        <v>20</v>
      </c>
      <c r="G91" s="370"/>
      <c r="H91" s="371"/>
      <c r="I91" s="372">
        <f>K91</f>
        <v>20</v>
      </c>
      <c r="J91" s="373"/>
      <c r="K91" s="484">
        <f>'別表5；現地事業管理費　主契約団体'!P148+'別表5；現地事業管理費　ﾊﾟｰﾄﾅｰ'!P148</f>
        <v>20</v>
      </c>
      <c r="L91" s="484">
        <f>'別表5；現地事業管理費　主契約団体'!Q148+'別表5；現地事業管理費　ﾊﾟｰﾄﾅｰ'!Q148</f>
        <v>0</v>
      </c>
      <c r="M91" s="527"/>
      <c r="N91" s="379">
        <f>ROUND(K91*$N$6,0)</f>
        <v>60</v>
      </c>
    </row>
    <row r="92" spans="1:14" ht="12.75" customHeight="1" x14ac:dyDescent="0.2">
      <c r="A92" s="53"/>
      <c r="B92" s="2"/>
      <c r="C92" s="218"/>
      <c r="D92" s="219" t="s">
        <v>480</v>
      </c>
      <c r="E92" s="344" t="str">
        <f>$L$4</f>
        <v>USD</v>
      </c>
      <c r="F92" s="365">
        <f t="shared" si="15"/>
        <v>1800</v>
      </c>
      <c r="G92" s="366">
        <f>K92</f>
        <v>1800</v>
      </c>
      <c r="H92" s="367"/>
      <c r="I92" s="367"/>
      <c r="J92" s="259"/>
      <c r="K92" s="356">
        <f>'別表5；現地事業管理費　主契約団体'!P158+'別表5；現地事業管理費　ﾊﾟｰﾄﾅｰ'!P158</f>
        <v>1800</v>
      </c>
      <c r="L92" s="356">
        <f>'別表5；現地事業管理費　主契約団体'!Q158+'別表5；現地事業管理費　ﾊﾟｰﾄﾅｰ'!Q158</f>
        <v>0</v>
      </c>
      <c r="M92" s="527"/>
      <c r="N92" s="375">
        <f>ROUND(K92*$N$4,0)</f>
        <v>198000</v>
      </c>
    </row>
    <row r="93" spans="1:14" ht="12.75" customHeight="1" x14ac:dyDescent="0.2">
      <c r="A93" s="53"/>
      <c r="B93" s="2"/>
      <c r="C93" s="218"/>
      <c r="D93" s="219"/>
      <c r="E93" s="83" t="str">
        <f>CONCATENATE("現地通貨（",$L$5,"）")</f>
        <v>現地通貨（MMK）</v>
      </c>
      <c r="F93" s="36">
        <f t="shared" si="15"/>
        <v>180</v>
      </c>
      <c r="G93" s="80"/>
      <c r="H93" s="36">
        <f>K93</f>
        <v>180</v>
      </c>
      <c r="I93" s="81"/>
      <c r="J93" s="82"/>
      <c r="K93" s="345">
        <f>'別表5；現地事業管理費　主契約団体'!P159+'別表5；現地事業管理費　ﾊﾟｰﾄﾅｰ'!P159</f>
        <v>180</v>
      </c>
      <c r="L93" s="345">
        <f>'別表5；現地事業管理費　主契約団体'!Q159+'別表5；現地事業管理費　ﾊﾟｰﾄﾅｰ'!Q159</f>
        <v>0</v>
      </c>
      <c r="M93" s="527"/>
      <c r="N93" s="46">
        <f>ROUND(K93*$N$5,0)</f>
        <v>14</v>
      </c>
    </row>
    <row r="94" spans="1:14" ht="12.75" customHeight="1" outlineLevel="1" x14ac:dyDescent="0.2">
      <c r="A94" s="53"/>
      <c r="B94" s="2"/>
      <c r="C94" s="218"/>
      <c r="D94" s="220"/>
      <c r="E94" s="368" t="str">
        <f>CONCATENATE("現地通貨（",$L$6,"）")</f>
        <v>現地通貨（THB）</v>
      </c>
      <c r="F94" s="372">
        <f t="shared" si="15"/>
        <v>18</v>
      </c>
      <c r="G94" s="370"/>
      <c r="H94" s="371"/>
      <c r="I94" s="372">
        <f>K94</f>
        <v>18</v>
      </c>
      <c r="J94" s="373"/>
      <c r="K94" s="486">
        <f>'別表5；現地事業管理費　主契約団体'!P160+'別表5；現地事業管理費　ﾊﾟｰﾄﾅｰ'!P160</f>
        <v>18</v>
      </c>
      <c r="L94" s="486">
        <f>'別表5；現地事業管理費　主契約団体'!Q160+'別表5；現地事業管理費　ﾊﾟｰﾄﾅｰ'!Q160</f>
        <v>0</v>
      </c>
      <c r="M94" s="527"/>
      <c r="N94" s="379">
        <f>ROUND(K94*$N$6,0)</f>
        <v>54</v>
      </c>
    </row>
    <row r="95" spans="1:14" ht="12.75" customHeight="1" x14ac:dyDescent="0.2">
      <c r="A95" s="53"/>
      <c r="B95" s="2"/>
      <c r="C95" s="218"/>
      <c r="D95" s="219" t="s">
        <v>481</v>
      </c>
      <c r="E95" s="344" t="str">
        <f>$L$4</f>
        <v>USD</v>
      </c>
      <c r="F95" s="365">
        <f t="shared" si="15"/>
        <v>2000</v>
      </c>
      <c r="G95" s="366">
        <f>K95</f>
        <v>2000</v>
      </c>
      <c r="H95" s="367"/>
      <c r="I95" s="367"/>
      <c r="J95" s="259"/>
      <c r="K95" s="365">
        <f>'別表5；現地事業管理費　主契約団体'!P169+'別表5；現地事業管理費　ﾊﾟｰﾄﾅｰ'!P169</f>
        <v>2000</v>
      </c>
      <c r="L95" s="365">
        <f>'別表5；現地事業管理費　主契約団体'!Q169+'別表5；現地事業管理費　ﾊﾟｰﾄﾅｰ'!Q169</f>
        <v>0</v>
      </c>
      <c r="M95" s="527"/>
      <c r="N95" s="375">
        <f>ROUND(K95*$N$4,0)</f>
        <v>220000</v>
      </c>
    </row>
    <row r="96" spans="1:14" ht="12.75" customHeight="1" x14ac:dyDescent="0.2">
      <c r="A96" s="53"/>
      <c r="B96" s="2"/>
      <c r="C96" s="218"/>
      <c r="D96" s="219"/>
      <c r="E96" s="83" t="str">
        <f>CONCATENATE("現地通貨（",$L$5,"）")</f>
        <v>現地通貨（MMK）</v>
      </c>
      <c r="F96" s="36">
        <f t="shared" si="15"/>
        <v>200</v>
      </c>
      <c r="G96" s="80"/>
      <c r="H96" s="36">
        <f>K96</f>
        <v>200</v>
      </c>
      <c r="I96" s="81"/>
      <c r="J96" s="82"/>
      <c r="K96" s="365">
        <f>'別表5；現地事業管理費　主契約団体'!P170+'別表5；現地事業管理費　ﾊﾟｰﾄﾅｰ'!P170</f>
        <v>200</v>
      </c>
      <c r="L96" s="365">
        <f>'別表5；現地事業管理費　主契約団体'!Q170+'別表5；現地事業管理費　ﾊﾟｰﾄﾅｰ'!Q170</f>
        <v>0</v>
      </c>
      <c r="M96" s="527"/>
      <c r="N96" s="46">
        <f>ROUND(K96*$N$5,0)</f>
        <v>16</v>
      </c>
    </row>
    <row r="97" spans="1:14" ht="12.75" customHeight="1" outlineLevel="1" x14ac:dyDescent="0.2">
      <c r="A97" s="53"/>
      <c r="B97" s="2"/>
      <c r="C97" s="218"/>
      <c r="D97" s="220"/>
      <c r="E97" s="368" t="str">
        <f>CONCATENATE("現地通貨（",$L$6,"）")</f>
        <v>現地通貨（THB）</v>
      </c>
      <c r="F97" s="372">
        <f t="shared" si="15"/>
        <v>20</v>
      </c>
      <c r="G97" s="370"/>
      <c r="H97" s="371"/>
      <c r="I97" s="372">
        <f>K97</f>
        <v>20</v>
      </c>
      <c r="J97" s="373"/>
      <c r="K97" s="484">
        <f>'別表5；現地事業管理費　主契約団体'!P171+'別表5；現地事業管理費　ﾊﾟｰﾄﾅｰ'!P171</f>
        <v>20</v>
      </c>
      <c r="L97" s="484">
        <f>'別表5；現地事業管理費　主契約団体'!Q171+'別表5；現地事業管理費　ﾊﾟｰﾄﾅｰ'!Q171</f>
        <v>0</v>
      </c>
      <c r="M97" s="527"/>
      <c r="N97" s="379">
        <f>ROUND(K97*$N$6,0)</f>
        <v>60</v>
      </c>
    </row>
    <row r="98" spans="1:14" ht="12.75" customHeight="1" x14ac:dyDescent="0.2">
      <c r="A98" s="53"/>
      <c r="B98" s="2"/>
      <c r="C98" s="218"/>
      <c r="D98" s="219" t="s">
        <v>482</v>
      </c>
      <c r="E98" s="344" t="str">
        <f>$L$4</f>
        <v>USD</v>
      </c>
      <c r="F98" s="365">
        <f t="shared" si="15"/>
        <v>2000</v>
      </c>
      <c r="G98" s="366">
        <f>K98</f>
        <v>2000</v>
      </c>
      <c r="H98" s="367"/>
      <c r="I98" s="367"/>
      <c r="J98" s="259"/>
      <c r="K98" s="356">
        <f>'別表5；現地事業管理費　主契約団体'!P178+'別表5；現地事業管理費　ﾊﾟｰﾄﾅｰ'!P178</f>
        <v>2000</v>
      </c>
      <c r="L98" s="356">
        <f>'別表5；現地事業管理費　主契約団体'!Q178+'別表5；現地事業管理費　ﾊﾟｰﾄﾅｰ'!Q178</f>
        <v>0</v>
      </c>
      <c r="M98" s="527"/>
      <c r="N98" s="375">
        <f>ROUND(K98*$N$4,0)</f>
        <v>220000</v>
      </c>
    </row>
    <row r="99" spans="1:14" ht="12.75" customHeight="1" x14ac:dyDescent="0.2">
      <c r="A99" s="53"/>
      <c r="B99" s="2"/>
      <c r="C99" s="218"/>
      <c r="D99" s="219"/>
      <c r="E99" s="83" t="str">
        <f>CONCATENATE("現地通貨（",$L$5,"）")</f>
        <v>現地通貨（MMK）</v>
      </c>
      <c r="F99" s="36">
        <f t="shared" si="15"/>
        <v>200</v>
      </c>
      <c r="G99" s="80"/>
      <c r="H99" s="36">
        <f>K99</f>
        <v>200</v>
      </c>
      <c r="I99" s="81"/>
      <c r="J99" s="82"/>
      <c r="K99" s="345">
        <f>'別表5；現地事業管理費　主契約団体'!P179+'別表5；現地事業管理費　ﾊﾟｰﾄﾅｰ'!P179</f>
        <v>200</v>
      </c>
      <c r="L99" s="345">
        <f>'別表5；現地事業管理費　主契約団体'!Q179+'別表5；現地事業管理費　ﾊﾟｰﾄﾅｰ'!Q179</f>
        <v>0</v>
      </c>
      <c r="M99" s="527"/>
      <c r="N99" s="46">
        <f>ROUND(K99*$N$5,0)</f>
        <v>16</v>
      </c>
    </row>
    <row r="100" spans="1:14" ht="12.75" customHeight="1" outlineLevel="1" x14ac:dyDescent="0.2">
      <c r="A100" s="53"/>
      <c r="B100" s="2"/>
      <c r="C100" s="380"/>
      <c r="D100" s="5"/>
      <c r="E100" s="83" t="str">
        <f>CONCATENATE("現地通貨（",$L$6,"）")</f>
        <v>現地通貨（THB）</v>
      </c>
      <c r="F100" s="36">
        <f t="shared" si="15"/>
        <v>20</v>
      </c>
      <c r="G100" s="80"/>
      <c r="H100" s="81"/>
      <c r="I100" s="36">
        <f>K100</f>
        <v>20</v>
      </c>
      <c r="J100" s="82"/>
      <c r="K100" s="487">
        <f>'別表5；現地事業管理費　主契約団体'!P180+'別表5；現地事業管理費　ﾊﾟｰﾄﾅｰ'!P180</f>
        <v>20</v>
      </c>
      <c r="L100" s="487">
        <f>'別表5；現地事業管理費　主契約団体'!Q180+'別表5；現地事業管理費　ﾊﾟｰﾄﾅｰ'!Q180</f>
        <v>0</v>
      </c>
      <c r="M100" s="527"/>
      <c r="N100" s="46">
        <f>ROUND(K100*$N$6,0)</f>
        <v>60</v>
      </c>
    </row>
    <row r="101" spans="1:14" ht="12.75" customHeight="1" x14ac:dyDescent="0.2">
      <c r="A101" s="53"/>
      <c r="B101" s="2"/>
      <c r="C101" s="218" t="s">
        <v>483</v>
      </c>
      <c r="D101" s="219"/>
      <c r="E101" s="30" t="str">
        <f>CONCATENATE("小計（",$L$4,"）")</f>
        <v>小計（USD）</v>
      </c>
      <c r="F101" s="35">
        <f>K101+L101</f>
        <v>4000</v>
      </c>
      <c r="G101" s="34">
        <f>K101</f>
        <v>4000</v>
      </c>
      <c r="H101" s="49"/>
      <c r="I101" s="49"/>
      <c r="J101" s="79"/>
      <c r="K101" s="35">
        <f>K104+K107</f>
        <v>4000</v>
      </c>
      <c r="L101" s="35">
        <f>L104+L107</f>
        <v>0</v>
      </c>
      <c r="M101" s="527"/>
      <c r="N101" s="45">
        <f>ROUND(K101*$N$4,0)</f>
        <v>440000</v>
      </c>
    </row>
    <row r="102" spans="1:14" ht="12.75" customHeight="1" x14ac:dyDescent="0.2">
      <c r="A102" s="53"/>
      <c r="B102" s="2"/>
      <c r="C102" s="218"/>
      <c r="D102" s="219"/>
      <c r="E102" s="83" t="str">
        <f>CONCATENATE("小計（",$L$5,"）")</f>
        <v>小計（MMK）</v>
      </c>
      <c r="F102" s="36">
        <f>K102+L102</f>
        <v>400</v>
      </c>
      <c r="G102" s="80"/>
      <c r="H102" s="36">
        <f>K102</f>
        <v>400</v>
      </c>
      <c r="I102" s="81"/>
      <c r="J102" s="82"/>
      <c r="K102" s="36">
        <f t="shared" ref="K102:L103" si="17">K105+K108</f>
        <v>400</v>
      </c>
      <c r="L102" s="36">
        <f t="shared" si="17"/>
        <v>0</v>
      </c>
      <c r="M102" s="527"/>
      <c r="N102" s="46">
        <f>ROUND(K102*$N$5,0)</f>
        <v>32</v>
      </c>
    </row>
    <row r="103" spans="1:14" ht="12.75" customHeight="1" outlineLevel="1" x14ac:dyDescent="0.2">
      <c r="A103" s="53"/>
      <c r="B103" s="2"/>
      <c r="C103" s="218"/>
      <c r="D103" s="220"/>
      <c r="E103" s="368" t="str">
        <f>CONCATENATE("小計（",$L$6,"）")</f>
        <v>小計（THB）</v>
      </c>
      <c r="F103" s="372">
        <f>K103+L103</f>
        <v>40</v>
      </c>
      <c r="G103" s="370"/>
      <c r="H103" s="371"/>
      <c r="I103" s="372">
        <f>K103</f>
        <v>40</v>
      </c>
      <c r="J103" s="373"/>
      <c r="K103" s="372">
        <f t="shared" si="17"/>
        <v>40</v>
      </c>
      <c r="L103" s="372">
        <f t="shared" si="17"/>
        <v>0</v>
      </c>
      <c r="M103" s="527"/>
      <c r="N103" s="379">
        <f>ROUND(K103*$N$6,0)</f>
        <v>120</v>
      </c>
    </row>
    <row r="104" spans="1:14" ht="12.75" customHeight="1" x14ac:dyDescent="0.2">
      <c r="A104" s="53"/>
      <c r="B104" s="2"/>
      <c r="C104" s="218"/>
      <c r="D104" s="219" t="s">
        <v>484</v>
      </c>
      <c r="E104" s="344" t="str">
        <f>$L$4</f>
        <v>USD</v>
      </c>
      <c r="F104" s="365">
        <f t="shared" ref="F104:F174" si="18">K104+L104</f>
        <v>2000</v>
      </c>
      <c r="G104" s="366">
        <f>K104</f>
        <v>2000</v>
      </c>
      <c r="H104" s="367"/>
      <c r="I104" s="367"/>
      <c r="J104" s="259"/>
      <c r="K104" s="365">
        <f>'別表5；現地事業管理費　主契約団体'!P192+'別表5；現地事業管理費　ﾊﾟｰﾄﾅｰ'!P192</f>
        <v>2000</v>
      </c>
      <c r="L104" s="365">
        <f>'別表5；現地事業管理費　主契約団体'!Q192+'別表5；現地事業管理費　ﾊﾟｰﾄﾅｰ'!Q192</f>
        <v>0</v>
      </c>
      <c r="M104" s="527"/>
      <c r="N104" s="375">
        <f>ROUND(K104*$N$4,0)</f>
        <v>220000</v>
      </c>
    </row>
    <row r="105" spans="1:14" ht="12.75" customHeight="1" x14ac:dyDescent="0.2">
      <c r="A105" s="53"/>
      <c r="B105" s="2"/>
      <c r="C105" s="218"/>
      <c r="D105" s="219"/>
      <c r="E105" s="83" t="str">
        <f>CONCATENATE("現地通貨（",$L$5,"）")</f>
        <v>現地通貨（MMK）</v>
      </c>
      <c r="F105" s="36">
        <f t="shared" si="18"/>
        <v>200</v>
      </c>
      <c r="G105" s="80"/>
      <c r="H105" s="36">
        <f>K105</f>
        <v>200</v>
      </c>
      <c r="I105" s="81"/>
      <c r="J105" s="82"/>
      <c r="K105" s="365">
        <f>'別表5；現地事業管理費　主契約団体'!P193+'別表5；現地事業管理費　ﾊﾟｰﾄﾅｰ'!P193</f>
        <v>200</v>
      </c>
      <c r="L105" s="365">
        <f>'別表5；現地事業管理費　主契約団体'!Q193+'別表5；現地事業管理費　ﾊﾟｰﾄﾅｰ'!Q193</f>
        <v>0</v>
      </c>
      <c r="M105" s="527"/>
      <c r="N105" s="46">
        <f>ROUND(K105*$N$5,0)</f>
        <v>16</v>
      </c>
    </row>
    <row r="106" spans="1:14" ht="12.75" customHeight="1" outlineLevel="1" x14ac:dyDescent="0.2">
      <c r="A106" s="53"/>
      <c r="B106" s="2"/>
      <c r="C106" s="218"/>
      <c r="D106" s="220"/>
      <c r="E106" s="368" t="str">
        <f>CONCATENATE("現地通貨（",$L$6,"）")</f>
        <v>現地通貨（THB）</v>
      </c>
      <c r="F106" s="372">
        <f t="shared" si="18"/>
        <v>20</v>
      </c>
      <c r="G106" s="370"/>
      <c r="H106" s="371"/>
      <c r="I106" s="372">
        <f>K106</f>
        <v>20</v>
      </c>
      <c r="J106" s="373"/>
      <c r="K106" s="378">
        <f>'別表5；現地事業管理費　主契約団体'!P194+'別表5；現地事業管理費　ﾊﾟｰﾄﾅｰ'!P194</f>
        <v>20</v>
      </c>
      <c r="L106" s="378">
        <f>'別表5；現地事業管理費　主契約団体'!Q194+'別表5；現地事業管理費　ﾊﾟｰﾄﾅｰ'!Q194</f>
        <v>0</v>
      </c>
      <c r="M106" s="527"/>
      <c r="N106" s="379">
        <f>ROUND(K106*$N$6,0)</f>
        <v>60</v>
      </c>
    </row>
    <row r="107" spans="1:14" ht="12.75" customHeight="1" x14ac:dyDescent="0.2">
      <c r="A107" s="53"/>
      <c r="B107" s="2"/>
      <c r="C107" s="218"/>
      <c r="D107" s="219" t="s">
        <v>485</v>
      </c>
      <c r="E107" s="344" t="str">
        <f>$L$4</f>
        <v>USD</v>
      </c>
      <c r="F107" s="365">
        <f t="shared" si="18"/>
        <v>2000</v>
      </c>
      <c r="G107" s="366">
        <f>K107</f>
        <v>2000</v>
      </c>
      <c r="H107" s="367"/>
      <c r="I107" s="367"/>
      <c r="J107" s="259"/>
      <c r="K107" s="365">
        <f>'別表5；現地事業管理費　主契約団体'!P203+'別表5；現地事業管理費　ﾊﾟｰﾄﾅｰ'!P203</f>
        <v>2000</v>
      </c>
      <c r="L107" s="365">
        <f>'別表5；現地事業管理費　主契約団体'!Q203+'別表5；現地事業管理費　ﾊﾟｰﾄﾅｰ'!Q203</f>
        <v>0</v>
      </c>
      <c r="M107" s="527"/>
      <c r="N107" s="375">
        <f>ROUND(K107*$N$4,0)</f>
        <v>220000</v>
      </c>
    </row>
    <row r="108" spans="1:14" ht="12.75" customHeight="1" x14ac:dyDescent="0.2">
      <c r="A108" s="53"/>
      <c r="B108" s="2"/>
      <c r="C108" s="218"/>
      <c r="D108" s="219"/>
      <c r="E108" s="83" t="str">
        <f>CONCATENATE("現地通貨（",$L$5,"）")</f>
        <v>現地通貨（MMK）</v>
      </c>
      <c r="F108" s="36">
        <f t="shared" si="18"/>
        <v>200</v>
      </c>
      <c r="G108" s="80"/>
      <c r="H108" s="36">
        <f>K108</f>
        <v>200</v>
      </c>
      <c r="I108" s="81"/>
      <c r="J108" s="82"/>
      <c r="K108" s="365">
        <f>'別表5；現地事業管理費　主契約団体'!P204+'別表5；現地事業管理費　ﾊﾟｰﾄﾅｰ'!P204</f>
        <v>200</v>
      </c>
      <c r="L108" s="365">
        <f>'別表5；現地事業管理費　主契約団体'!Q204+'別表5；現地事業管理費　ﾊﾟｰﾄﾅｰ'!Q204</f>
        <v>0</v>
      </c>
      <c r="M108" s="527"/>
      <c r="N108" s="46">
        <f>ROUND(K108*$N$5,0)</f>
        <v>16</v>
      </c>
    </row>
    <row r="109" spans="1:14" ht="12.75" customHeight="1" outlineLevel="1" x14ac:dyDescent="0.2">
      <c r="A109" s="53"/>
      <c r="B109" s="2"/>
      <c r="C109" s="218"/>
      <c r="D109" s="219"/>
      <c r="E109" s="83" t="str">
        <f>CONCATENATE("現地通貨（",$L$6,"）")</f>
        <v>現地通貨（THB）</v>
      </c>
      <c r="F109" s="36">
        <f t="shared" si="18"/>
        <v>20</v>
      </c>
      <c r="G109" s="80"/>
      <c r="H109" s="81"/>
      <c r="I109" s="36">
        <f>K109</f>
        <v>20</v>
      </c>
      <c r="J109" s="82"/>
      <c r="K109" s="365">
        <f>'別表5；現地事業管理費　主契約団体'!P205+'別表5；現地事業管理費　ﾊﾟｰﾄﾅｰ'!P205</f>
        <v>20</v>
      </c>
      <c r="L109" s="365">
        <f>'別表5；現地事業管理費　主契約団体'!Q205+'別表5；現地事業管理費　ﾊﾟｰﾄﾅｰ'!Q205</f>
        <v>0</v>
      </c>
      <c r="M109" s="527"/>
      <c r="N109" s="46">
        <f>ROUND(K109*$N$6,0)</f>
        <v>60</v>
      </c>
    </row>
    <row r="110" spans="1:14" ht="12.75" customHeight="1" x14ac:dyDescent="0.2">
      <c r="A110" s="53"/>
      <c r="B110" s="2"/>
      <c r="C110" s="112" t="s">
        <v>486</v>
      </c>
      <c r="D110" s="113"/>
      <c r="E110" s="30" t="str">
        <f>CONCATENATE("小計（",$L$4,"）")</f>
        <v>小計（USD）</v>
      </c>
      <c r="F110" s="35">
        <f t="shared" si="18"/>
        <v>22000</v>
      </c>
      <c r="G110" s="34">
        <f>K110</f>
        <v>22000</v>
      </c>
      <c r="H110" s="49"/>
      <c r="I110" s="49"/>
      <c r="J110" s="79"/>
      <c r="K110" s="35">
        <f t="shared" ref="K110:L113" si="19">K114+K118+K122</f>
        <v>22000</v>
      </c>
      <c r="L110" s="35">
        <f t="shared" si="19"/>
        <v>0</v>
      </c>
      <c r="M110" s="527"/>
      <c r="N110" s="45">
        <f>ROUND(K110*$N$4,0)</f>
        <v>2420000</v>
      </c>
    </row>
    <row r="111" spans="1:14" ht="12.75" customHeight="1" x14ac:dyDescent="0.2">
      <c r="A111" s="53"/>
      <c r="B111" s="2"/>
      <c r="C111" s="8"/>
      <c r="D111" s="9"/>
      <c r="E111" s="83" t="str">
        <f>CONCATENATE("小計（",$L$5,"）")</f>
        <v>小計（MMK）</v>
      </c>
      <c r="F111" s="36">
        <f t="shared" si="18"/>
        <v>2000</v>
      </c>
      <c r="G111" s="80"/>
      <c r="H111" s="36">
        <f>K111</f>
        <v>2000</v>
      </c>
      <c r="I111" s="81"/>
      <c r="J111" s="82"/>
      <c r="K111" s="36">
        <f t="shared" si="19"/>
        <v>2000</v>
      </c>
      <c r="L111" s="36">
        <f t="shared" si="19"/>
        <v>0</v>
      </c>
      <c r="M111" s="527"/>
      <c r="N111" s="46">
        <f>ROUND(K111*$N$5,0)</f>
        <v>160</v>
      </c>
    </row>
    <row r="112" spans="1:14" ht="12.75" customHeight="1" outlineLevel="1" x14ac:dyDescent="0.2">
      <c r="A112" s="53"/>
      <c r="B112" s="2"/>
      <c r="C112" s="8"/>
      <c r="D112" s="9"/>
      <c r="E112" s="83" t="str">
        <f>CONCATENATE("小計（",$L$6,"）")</f>
        <v>小計（THB）</v>
      </c>
      <c r="F112" s="36">
        <f t="shared" si="18"/>
        <v>200</v>
      </c>
      <c r="G112" s="80"/>
      <c r="H112" s="81"/>
      <c r="I112" s="36">
        <f>K112</f>
        <v>200</v>
      </c>
      <c r="J112" s="82"/>
      <c r="K112" s="36">
        <f t="shared" si="19"/>
        <v>200</v>
      </c>
      <c r="L112" s="36">
        <f t="shared" si="19"/>
        <v>0</v>
      </c>
      <c r="M112" s="527"/>
      <c r="N112" s="46">
        <f>ROUND(K112*$N$6,0)</f>
        <v>600</v>
      </c>
    </row>
    <row r="113" spans="1:14" ht="12.75" customHeight="1" outlineLevel="1" x14ac:dyDescent="0.2">
      <c r="A113" s="53"/>
      <c r="B113" s="2"/>
      <c r="C113" s="8"/>
      <c r="D113" s="377"/>
      <c r="E113" s="462" t="str">
        <f>CONCATENATE("小計（",$L$7,"）")</f>
        <v>小計（日本円）</v>
      </c>
      <c r="F113" s="486">
        <f>K113+L113</f>
        <v>0</v>
      </c>
      <c r="G113" s="463"/>
      <c r="H113" s="464"/>
      <c r="I113" s="464"/>
      <c r="J113" s="465">
        <f>K113</f>
        <v>0</v>
      </c>
      <c r="K113" s="465">
        <f t="shared" si="19"/>
        <v>0</v>
      </c>
      <c r="L113" s="465">
        <f t="shared" si="19"/>
        <v>0</v>
      </c>
      <c r="M113" s="527"/>
      <c r="N113" s="489">
        <f>K113</f>
        <v>0</v>
      </c>
    </row>
    <row r="114" spans="1:14" ht="12.75" customHeight="1" x14ac:dyDescent="0.2">
      <c r="A114" s="53"/>
      <c r="B114" s="2"/>
      <c r="C114" s="218"/>
      <c r="D114" s="219" t="s">
        <v>487</v>
      </c>
      <c r="E114" s="344" t="str">
        <f>$L$4</f>
        <v>USD</v>
      </c>
      <c r="F114" s="365">
        <f t="shared" si="18"/>
        <v>2000</v>
      </c>
      <c r="G114" s="366">
        <f>K114</f>
        <v>2000</v>
      </c>
      <c r="H114" s="367"/>
      <c r="I114" s="367"/>
      <c r="J114" s="259"/>
      <c r="K114" s="365">
        <f>'別表5；現地事業管理費　主契約団体'!P215+'別表5；現地事業管理費　ﾊﾟｰﾄﾅｰ'!P215</f>
        <v>2000</v>
      </c>
      <c r="L114" s="365">
        <f>'別表5；現地事業管理費　主契約団体'!Q215+'別表5；現地事業管理費　ﾊﾟｰﾄﾅｰ'!Q215</f>
        <v>0</v>
      </c>
      <c r="M114" s="527"/>
      <c r="N114" s="375">
        <f>ROUND(K114*$N$4,0)</f>
        <v>220000</v>
      </c>
    </row>
    <row r="115" spans="1:14" ht="12.75" customHeight="1" x14ac:dyDescent="0.2">
      <c r="A115" s="53"/>
      <c r="B115" s="2"/>
      <c r="C115" s="218"/>
      <c r="D115" s="219"/>
      <c r="E115" s="83" t="str">
        <f>CONCATENATE("現地通貨（",$L$5,"）")</f>
        <v>現地通貨（MMK）</v>
      </c>
      <c r="F115" s="36">
        <f t="shared" si="18"/>
        <v>200</v>
      </c>
      <c r="G115" s="80"/>
      <c r="H115" s="36">
        <f>K115</f>
        <v>200</v>
      </c>
      <c r="I115" s="81"/>
      <c r="J115" s="82"/>
      <c r="K115" s="365">
        <f>'別表5；現地事業管理費　主契約団体'!P216+'別表5；現地事業管理費　ﾊﾟｰﾄﾅｰ'!P216</f>
        <v>200</v>
      </c>
      <c r="L115" s="365">
        <f>'別表5；現地事業管理費　主契約団体'!Q216+'別表5；現地事業管理費　ﾊﾟｰﾄﾅｰ'!Q216</f>
        <v>0</v>
      </c>
      <c r="M115" s="527"/>
      <c r="N115" s="46">
        <f>ROUND(K115*$N$5,0)</f>
        <v>16</v>
      </c>
    </row>
    <row r="116" spans="1:14" ht="12.75" customHeight="1" outlineLevel="1" x14ac:dyDescent="0.2">
      <c r="A116" s="53"/>
      <c r="B116" s="2"/>
      <c r="C116" s="218"/>
      <c r="D116" s="9"/>
      <c r="E116" s="83" t="str">
        <f>CONCATENATE("現地通貨（",$L$6,"）")</f>
        <v>現地通貨（THB）</v>
      </c>
      <c r="F116" s="36">
        <f t="shared" si="18"/>
        <v>20</v>
      </c>
      <c r="G116" s="80"/>
      <c r="H116" s="81"/>
      <c r="I116" s="36">
        <f>K116</f>
        <v>20</v>
      </c>
      <c r="J116" s="82"/>
      <c r="K116" s="365">
        <f>'別表5；現地事業管理費　主契約団体'!P217+'別表5；現地事業管理費　ﾊﾟｰﾄﾅｰ'!P217</f>
        <v>20</v>
      </c>
      <c r="L116" s="365">
        <f>'別表5；現地事業管理費　主契約団体'!Q217+'別表5；現地事業管理費　ﾊﾟｰﾄﾅｰ'!Q217</f>
        <v>0</v>
      </c>
      <c r="M116" s="527"/>
      <c r="N116" s="46">
        <f>ROUND(K116*$N$6,0)</f>
        <v>60</v>
      </c>
    </row>
    <row r="117" spans="1:14" ht="12.75" customHeight="1" outlineLevel="1" x14ac:dyDescent="0.2">
      <c r="A117" s="53"/>
      <c r="B117" s="2"/>
      <c r="C117" s="8"/>
      <c r="D117" s="377"/>
      <c r="E117" s="462" t="str">
        <f>$L$7</f>
        <v>日本円</v>
      </c>
      <c r="F117" s="465">
        <f t="shared" si="18"/>
        <v>0</v>
      </c>
      <c r="G117" s="463"/>
      <c r="H117" s="464"/>
      <c r="I117" s="464"/>
      <c r="J117" s="514">
        <f>K117</f>
        <v>0</v>
      </c>
      <c r="K117" s="378">
        <f>'別表5；現地事業管理費　主契約団体'!P218+'別表5；現地事業管理費　ﾊﾟｰﾄﾅｰ'!P218</f>
        <v>0</v>
      </c>
      <c r="L117" s="372">
        <f>'別表5；現地事業管理費　主契約団体'!Q218+'別表5；現地事業管理費　ﾊﾟｰﾄﾅｰ'!Q218</f>
        <v>0</v>
      </c>
      <c r="M117" s="527"/>
      <c r="N117" s="489">
        <f>K117</f>
        <v>0</v>
      </c>
    </row>
    <row r="118" spans="1:14" ht="12.75" customHeight="1" x14ac:dyDescent="0.2">
      <c r="A118" s="53"/>
      <c r="B118" s="2"/>
      <c r="C118" s="218"/>
      <c r="D118" s="219" t="s">
        <v>488</v>
      </c>
      <c r="E118" s="344" t="str">
        <f>$L$4</f>
        <v>USD</v>
      </c>
      <c r="F118" s="365">
        <f t="shared" si="18"/>
        <v>2000</v>
      </c>
      <c r="G118" s="366">
        <f>K118</f>
        <v>2000</v>
      </c>
      <c r="H118" s="367"/>
      <c r="I118" s="367"/>
      <c r="J118" s="259"/>
      <c r="K118" s="365">
        <f>'別表5；現地事業管理費　主契約団体'!P227+'別表5；現地事業管理費　ﾊﾟｰﾄﾅｰ'!P227</f>
        <v>2000</v>
      </c>
      <c r="L118" s="365">
        <f>'別表5；現地事業管理費　主契約団体'!Q227+'別表5；現地事業管理費　ﾊﾟｰﾄﾅｰ'!Q227</f>
        <v>0</v>
      </c>
      <c r="M118" s="527"/>
      <c r="N118" s="375">
        <f>ROUND(K118*$N$4,0)</f>
        <v>220000</v>
      </c>
    </row>
    <row r="119" spans="1:14" ht="12.75" customHeight="1" x14ac:dyDescent="0.2">
      <c r="A119" s="53"/>
      <c r="B119" s="2"/>
      <c r="C119" s="218"/>
      <c r="D119" s="219"/>
      <c r="E119" s="83" t="str">
        <f>CONCATENATE("現地通貨（",$L$5,"）")</f>
        <v>現地通貨（MMK）</v>
      </c>
      <c r="F119" s="36">
        <f t="shared" si="18"/>
        <v>200</v>
      </c>
      <c r="G119" s="80"/>
      <c r="H119" s="36">
        <f>K119</f>
        <v>200</v>
      </c>
      <c r="I119" s="81"/>
      <c r="J119" s="82"/>
      <c r="K119" s="365">
        <f>'別表5；現地事業管理費　主契約団体'!P228+'別表5；現地事業管理費　ﾊﾟｰﾄﾅｰ'!P228</f>
        <v>200</v>
      </c>
      <c r="L119" s="365">
        <f>'別表5；現地事業管理費　主契約団体'!Q228+'別表5；現地事業管理費　ﾊﾟｰﾄﾅｰ'!Q228</f>
        <v>0</v>
      </c>
      <c r="M119" s="527"/>
      <c r="N119" s="46">
        <f>ROUND(K119*$N$5,0)</f>
        <v>16</v>
      </c>
    </row>
    <row r="120" spans="1:14" ht="12.75" customHeight="1" outlineLevel="1" x14ac:dyDescent="0.2">
      <c r="A120" s="53"/>
      <c r="B120" s="2"/>
      <c r="C120" s="218"/>
      <c r="D120" s="9"/>
      <c r="E120" s="83" t="str">
        <f>CONCATENATE("現地通貨（",$L$6,"）")</f>
        <v>現地通貨（THB）</v>
      </c>
      <c r="F120" s="36">
        <f t="shared" si="18"/>
        <v>20</v>
      </c>
      <c r="G120" s="80"/>
      <c r="H120" s="81"/>
      <c r="I120" s="36">
        <f>K120</f>
        <v>20</v>
      </c>
      <c r="J120" s="82"/>
      <c r="K120" s="36">
        <f>'別表5；現地事業管理費　主契約団体'!P229+'別表5；現地事業管理費　ﾊﾟｰﾄﾅｰ'!P229</f>
        <v>20</v>
      </c>
      <c r="L120" s="36">
        <f>'別表5；現地事業管理費　主契約団体'!Q229+'別表5；現地事業管理費　ﾊﾟｰﾄﾅｰ'!Q229</f>
        <v>0</v>
      </c>
      <c r="M120" s="527"/>
      <c r="N120" s="46">
        <f>ROUND(K120*$N$6,0)</f>
        <v>60</v>
      </c>
    </row>
    <row r="121" spans="1:14" ht="12.75" customHeight="1" outlineLevel="1" x14ac:dyDescent="0.2">
      <c r="A121" s="53"/>
      <c r="B121" s="2"/>
      <c r="C121" s="8"/>
      <c r="D121" s="377"/>
      <c r="E121" s="368" t="str">
        <f>$L$7</f>
        <v>日本円</v>
      </c>
      <c r="F121" s="372">
        <f t="shared" si="18"/>
        <v>0</v>
      </c>
      <c r="G121" s="370"/>
      <c r="H121" s="371"/>
      <c r="I121" s="371"/>
      <c r="J121" s="372">
        <f>K121</f>
        <v>0</v>
      </c>
      <c r="K121" s="378">
        <f>'別表5；現地事業管理費　主契約団体'!P230+'別表5；現地事業管理費　ﾊﾟｰﾄﾅｰ'!P230</f>
        <v>0</v>
      </c>
      <c r="L121" s="378">
        <f>'別表5；現地事業管理費　主契約団体'!Q230+'別表5；現地事業管理費　ﾊﾟｰﾄﾅｰ'!Q230</f>
        <v>0</v>
      </c>
      <c r="M121" s="527"/>
      <c r="N121" s="489">
        <f>K121</f>
        <v>0</v>
      </c>
    </row>
    <row r="122" spans="1:14" ht="12.75" customHeight="1" x14ac:dyDescent="0.2">
      <c r="A122" s="53"/>
      <c r="B122" s="2"/>
      <c r="C122" s="218"/>
      <c r="D122" s="219" t="s">
        <v>489</v>
      </c>
      <c r="E122" s="344" t="str">
        <f>$L$4</f>
        <v>USD</v>
      </c>
      <c r="F122" s="365">
        <f t="shared" si="18"/>
        <v>18000</v>
      </c>
      <c r="G122" s="366">
        <f>K122</f>
        <v>18000</v>
      </c>
      <c r="H122" s="367"/>
      <c r="I122" s="367"/>
      <c r="J122" s="259"/>
      <c r="K122" s="365">
        <f>'別表5；現地事業管理費　主契約団体'!P243+'別表5；現地事業管理費　ﾊﾟｰﾄﾅｰ'!P243</f>
        <v>18000</v>
      </c>
      <c r="L122" s="365">
        <f>'別表5；現地事業管理費　主契約団体'!Q243+'別表5；現地事業管理費　ﾊﾟｰﾄﾅｰ'!Q243</f>
        <v>0</v>
      </c>
      <c r="M122" s="527"/>
      <c r="N122" s="375">
        <f>ROUND(K122*$N$4,0)</f>
        <v>1980000</v>
      </c>
    </row>
    <row r="123" spans="1:14" ht="12.75" customHeight="1" x14ac:dyDescent="0.2">
      <c r="A123" s="53"/>
      <c r="B123" s="2"/>
      <c r="C123" s="218"/>
      <c r="D123" s="219"/>
      <c r="E123" s="83" t="str">
        <f>CONCATENATE("現地通貨（",$L$5,"）")</f>
        <v>現地通貨（MMK）</v>
      </c>
      <c r="F123" s="36">
        <f t="shared" si="18"/>
        <v>1600</v>
      </c>
      <c r="G123" s="80"/>
      <c r="H123" s="36">
        <f>K123</f>
        <v>1600</v>
      </c>
      <c r="I123" s="81"/>
      <c r="J123" s="82"/>
      <c r="K123" s="365">
        <f>'別表5；現地事業管理費　主契約団体'!P244+'別表5；現地事業管理費　ﾊﾟｰﾄﾅｰ'!P244</f>
        <v>1600</v>
      </c>
      <c r="L123" s="365">
        <f>'別表5；現地事業管理費　主契約団体'!Q244+'別表5；現地事業管理費　ﾊﾟｰﾄﾅｰ'!Q244</f>
        <v>0</v>
      </c>
      <c r="M123" s="527"/>
      <c r="N123" s="46">
        <f>ROUND(K123*$N$5,0)</f>
        <v>128</v>
      </c>
    </row>
    <row r="124" spans="1:14" ht="12.75" customHeight="1" outlineLevel="1" x14ac:dyDescent="0.2">
      <c r="A124" s="53"/>
      <c r="B124" s="2"/>
      <c r="C124" s="8"/>
      <c r="D124" s="9"/>
      <c r="E124" s="83" t="str">
        <f>CONCATENATE("現地通貨（",$L$6,"）")</f>
        <v>現地通貨（THB）</v>
      </c>
      <c r="F124" s="36">
        <f t="shared" si="18"/>
        <v>160</v>
      </c>
      <c r="G124" s="80"/>
      <c r="H124" s="81"/>
      <c r="I124" s="36">
        <f>K124</f>
        <v>160</v>
      </c>
      <c r="J124" s="82"/>
      <c r="K124" s="365">
        <f>'別表5；現地事業管理費　主契約団体'!P245+'別表5；現地事業管理費　ﾊﾟｰﾄﾅｰ'!P245</f>
        <v>160</v>
      </c>
      <c r="L124" s="365">
        <f>'別表5；現地事業管理費　主契約団体'!Q245+'別表5；現地事業管理費　ﾊﾟｰﾄﾅｰ'!Q245</f>
        <v>0</v>
      </c>
      <c r="M124" s="527"/>
      <c r="N124" s="46">
        <f>ROUND(K124*$N$6,0)</f>
        <v>480</v>
      </c>
    </row>
    <row r="125" spans="1:14" ht="12.75" customHeight="1" outlineLevel="1" x14ac:dyDescent="0.2">
      <c r="A125" s="53"/>
      <c r="B125" s="2"/>
      <c r="C125" s="8"/>
      <c r="D125" s="377"/>
      <c r="E125" s="368" t="str">
        <f>$L$7</f>
        <v>日本円</v>
      </c>
      <c r="F125" s="372">
        <f t="shared" si="18"/>
        <v>0</v>
      </c>
      <c r="G125" s="370"/>
      <c r="H125" s="371"/>
      <c r="I125" s="371"/>
      <c r="J125" s="372">
        <f>K125</f>
        <v>0</v>
      </c>
      <c r="K125" s="365">
        <f>'別表5；現地事業管理費　主契約団体'!P246+'別表5；現地事業管理費　ﾊﾟｰﾄﾅｰ'!P246</f>
        <v>0</v>
      </c>
      <c r="L125" s="365">
        <f>'別表5；現地事業管理費　主契約団体'!Q246+'別表5；現地事業管理費　ﾊﾟｰﾄﾅｰ'!Q246</f>
        <v>0</v>
      </c>
      <c r="M125" s="527"/>
      <c r="N125" s="352">
        <f>K125</f>
        <v>0</v>
      </c>
    </row>
    <row r="126" spans="1:14" ht="12.75" customHeight="1" x14ac:dyDescent="0.2">
      <c r="A126" s="53"/>
      <c r="B126" s="2"/>
      <c r="C126" s="112" t="s">
        <v>490</v>
      </c>
      <c r="D126" s="113"/>
      <c r="E126" s="30" t="str">
        <f>CONCATENATE("小計（",$L$4,"）")</f>
        <v>小計（USD）</v>
      </c>
      <c r="F126" s="150">
        <f>K126+L126</f>
        <v>1500</v>
      </c>
      <c r="G126" s="35">
        <f>K126</f>
        <v>1500</v>
      </c>
      <c r="H126" s="49"/>
      <c r="I126" s="49"/>
      <c r="J126" s="49"/>
      <c r="K126" s="150">
        <f>K130+K134+K138</f>
        <v>1500</v>
      </c>
      <c r="L126" s="35">
        <f>L130+L134+L138</f>
        <v>0</v>
      </c>
      <c r="M126" s="527"/>
      <c r="N126" s="155">
        <f>ROUND(K126*$N$4,0)</f>
        <v>165000</v>
      </c>
    </row>
    <row r="127" spans="1:14" ht="12.75" customHeight="1" x14ac:dyDescent="0.2">
      <c r="A127" s="53"/>
      <c r="B127" s="2"/>
      <c r="C127" s="8"/>
      <c r="D127" s="9"/>
      <c r="E127" s="83" t="str">
        <f>CONCATENATE("小計（",$L$5,"）")</f>
        <v>小計（MMK）</v>
      </c>
      <c r="F127" s="156">
        <f>K127+L127</f>
        <v>1200000</v>
      </c>
      <c r="G127" s="80"/>
      <c r="H127" s="36">
        <f>K127</f>
        <v>1200000</v>
      </c>
      <c r="I127" s="81"/>
      <c r="J127" s="82"/>
      <c r="K127" s="156">
        <f t="shared" ref="K127:L129" si="20">K131+K135+K139</f>
        <v>1200000</v>
      </c>
      <c r="L127" s="36">
        <f t="shared" si="20"/>
        <v>0</v>
      </c>
      <c r="M127" s="527"/>
      <c r="N127" s="161">
        <f>ROUND(K127*$N$5,0)</f>
        <v>96000</v>
      </c>
    </row>
    <row r="128" spans="1:14" ht="12.75" customHeight="1" x14ac:dyDescent="0.2">
      <c r="A128" s="53"/>
      <c r="B128" s="2"/>
      <c r="C128" s="8"/>
      <c r="D128" s="9"/>
      <c r="E128" s="83" t="str">
        <f>CONCATENATE("小計（",$L$6,"）")</f>
        <v>小計（THB）</v>
      </c>
      <c r="F128" s="156">
        <f>K128+L128</f>
        <v>0</v>
      </c>
      <c r="G128" s="80"/>
      <c r="H128" s="81"/>
      <c r="I128" s="36">
        <f>K128</f>
        <v>0</v>
      </c>
      <c r="J128" s="82"/>
      <c r="K128" s="156">
        <f t="shared" si="20"/>
        <v>0</v>
      </c>
      <c r="L128" s="36">
        <f t="shared" si="20"/>
        <v>0</v>
      </c>
      <c r="M128" s="527"/>
      <c r="N128" s="161">
        <f>ROUND(K128*$N$6,0)</f>
        <v>0</v>
      </c>
    </row>
    <row r="129" spans="1:14" ht="12.75" customHeight="1" outlineLevel="1" x14ac:dyDescent="0.2">
      <c r="A129" s="53"/>
      <c r="B129" s="2"/>
      <c r="C129" s="8"/>
      <c r="D129" s="377"/>
      <c r="E129" s="368" t="str">
        <f>CONCATENATE("小計（",$L$7,"）")</f>
        <v>小計（日本円）</v>
      </c>
      <c r="F129" s="378">
        <f>K129+L129</f>
        <v>816000</v>
      </c>
      <c r="G129" s="370"/>
      <c r="H129" s="371"/>
      <c r="I129" s="371"/>
      <c r="J129" s="372">
        <f>K129</f>
        <v>816000</v>
      </c>
      <c r="K129" s="378">
        <f t="shared" si="20"/>
        <v>816000</v>
      </c>
      <c r="L129" s="372">
        <f t="shared" si="20"/>
        <v>0</v>
      </c>
      <c r="M129" s="527"/>
      <c r="N129" s="352">
        <f>K129</f>
        <v>816000</v>
      </c>
    </row>
    <row r="130" spans="1:14" ht="12.75" customHeight="1" x14ac:dyDescent="0.2">
      <c r="A130" s="53"/>
      <c r="B130" s="2"/>
      <c r="C130" s="8"/>
      <c r="D130" s="9" t="s">
        <v>491</v>
      </c>
      <c r="E130" s="344" t="str">
        <f>$L$4</f>
        <v>USD</v>
      </c>
      <c r="F130" s="345">
        <f t="shared" si="18"/>
        <v>1500</v>
      </c>
      <c r="G130" s="365">
        <f>K130</f>
        <v>1500</v>
      </c>
      <c r="H130" s="259"/>
      <c r="I130" s="259"/>
      <c r="J130" s="259"/>
      <c r="K130" s="345">
        <f>'別表5；現地事業管理費　主契約団体'!P271+'別表5；現地事業管理費　ﾊﾟｰﾄﾅｰ'!P271</f>
        <v>1500</v>
      </c>
      <c r="L130" s="345">
        <f>'別表5；現地事業管理費　主契約団体'!Q271+'別表5；現地事業管理費　ﾊﾟｰﾄﾅｰ'!Q271</f>
        <v>0</v>
      </c>
      <c r="M130" s="527"/>
      <c r="N130" s="351">
        <f>ROUND(K130*$N$4,0)</f>
        <v>165000</v>
      </c>
    </row>
    <row r="131" spans="1:14" ht="12.75" customHeight="1" x14ac:dyDescent="0.2">
      <c r="A131" s="53"/>
      <c r="B131" s="2"/>
      <c r="C131" s="8"/>
      <c r="D131" s="9"/>
      <c r="E131" s="83" t="str">
        <f>CONCATENATE("現地通貨（",$L$5,"）")</f>
        <v>現地通貨（MMK）</v>
      </c>
      <c r="F131" s="36">
        <f t="shared" si="18"/>
        <v>0</v>
      </c>
      <c r="G131" s="80"/>
      <c r="H131" s="36">
        <f>K131</f>
        <v>0</v>
      </c>
      <c r="I131" s="81"/>
      <c r="J131" s="82"/>
      <c r="K131" s="345">
        <f>'別表5；現地事業管理費　主契約団体'!P272+'別表5；現地事業管理費　ﾊﾟｰﾄﾅｰ'!P272</f>
        <v>0</v>
      </c>
      <c r="L131" s="345">
        <f>'別表5；現地事業管理費　主契約団体'!Q272+'別表5；現地事業管理費　ﾊﾟｰﾄﾅｰ'!Q272</f>
        <v>0</v>
      </c>
      <c r="M131" s="527"/>
      <c r="N131" s="161">
        <f>ROUND(K131*$N$5,0)</f>
        <v>0</v>
      </c>
    </row>
    <row r="132" spans="1:14" ht="12.75" customHeight="1" x14ac:dyDescent="0.2">
      <c r="A132" s="53"/>
      <c r="B132" s="2"/>
      <c r="C132" s="8"/>
      <c r="D132" s="9"/>
      <c r="E132" s="83" t="str">
        <f>CONCATENATE("現地通貨（",$L$6,"）")</f>
        <v>現地通貨（THB）</v>
      </c>
      <c r="F132" s="36">
        <f t="shared" si="18"/>
        <v>0</v>
      </c>
      <c r="G132" s="80"/>
      <c r="H132" s="80"/>
      <c r="I132" s="36">
        <f>K132</f>
        <v>0</v>
      </c>
      <c r="J132" s="82"/>
      <c r="K132" s="345">
        <f>'別表5；現地事業管理費　主契約団体'!P273+'別表5；現地事業管理費　ﾊﾟｰﾄﾅｰ'!P273</f>
        <v>0</v>
      </c>
      <c r="L132" s="345">
        <f>'別表5；現地事業管理費　主契約団体'!Q273+'別表5；現地事業管理費　ﾊﾟｰﾄﾅｰ'!Q273</f>
        <v>0</v>
      </c>
      <c r="M132" s="527"/>
      <c r="N132" s="161">
        <f>ROUND(K132*$N$6,0)</f>
        <v>0</v>
      </c>
    </row>
    <row r="133" spans="1:14" ht="12.75" customHeight="1" outlineLevel="1" x14ac:dyDescent="0.2">
      <c r="A133" s="53"/>
      <c r="B133" s="2"/>
      <c r="C133" s="8"/>
      <c r="D133" s="377"/>
      <c r="E133" s="368" t="str">
        <f>$L$7</f>
        <v>日本円</v>
      </c>
      <c r="F133" s="372">
        <f t="shared" si="18"/>
        <v>509000</v>
      </c>
      <c r="G133" s="370"/>
      <c r="H133" s="371"/>
      <c r="I133" s="371"/>
      <c r="J133" s="372">
        <f>K133</f>
        <v>509000</v>
      </c>
      <c r="K133" s="378">
        <f>'別表5；現地事業管理費　主契約団体'!P274+'別表5；現地事業管理費　ﾊﾟｰﾄﾅｰ'!P274</f>
        <v>509000</v>
      </c>
      <c r="L133" s="378">
        <f>'別表5；現地事業管理費　主契約団体'!Q274+'別表5；現地事業管理費　ﾊﾟｰﾄﾅｰ'!Q274</f>
        <v>0</v>
      </c>
      <c r="M133" s="527"/>
      <c r="N133" s="352">
        <f>K133</f>
        <v>509000</v>
      </c>
    </row>
    <row r="134" spans="1:14" ht="12.75" customHeight="1" x14ac:dyDescent="0.2">
      <c r="A134" s="53"/>
      <c r="B134" s="2"/>
      <c r="C134" s="8"/>
      <c r="D134" s="9" t="s">
        <v>492</v>
      </c>
      <c r="E134" s="344" t="str">
        <f>$L$4</f>
        <v>USD</v>
      </c>
      <c r="F134" s="345">
        <f t="shared" si="18"/>
        <v>0</v>
      </c>
      <c r="G134" s="365">
        <f>K134</f>
        <v>0</v>
      </c>
      <c r="H134" s="259"/>
      <c r="I134" s="259"/>
      <c r="J134" s="259"/>
      <c r="K134" s="345">
        <f>'別表5；現地事業管理費　主契約団体'!P298+'別表5；現地事業管理費　ﾊﾟｰﾄﾅｰ'!P298</f>
        <v>0</v>
      </c>
      <c r="L134" s="345">
        <f>'別表5；現地事業管理費　主契約団体'!Q298+'別表5；現地事業管理費　ﾊﾟｰﾄﾅｰ'!Q298</f>
        <v>0</v>
      </c>
      <c r="M134" s="527"/>
      <c r="N134" s="351">
        <f>ROUND(K134*$N$4,0)</f>
        <v>0</v>
      </c>
    </row>
    <row r="135" spans="1:14" ht="12.75" customHeight="1" x14ac:dyDescent="0.2">
      <c r="A135" s="53"/>
      <c r="B135" s="2"/>
      <c r="C135" s="8"/>
      <c r="D135" s="9"/>
      <c r="E135" s="83" t="str">
        <f>CONCATENATE("現地通貨（",$L$5,"）")</f>
        <v>現地通貨（MMK）</v>
      </c>
      <c r="F135" s="36">
        <f t="shared" si="18"/>
        <v>1200000</v>
      </c>
      <c r="G135" s="80"/>
      <c r="H135" s="36">
        <f>K135</f>
        <v>1200000</v>
      </c>
      <c r="I135" s="81"/>
      <c r="J135" s="82"/>
      <c r="K135" s="345">
        <f>'別表5；現地事業管理費　主契約団体'!P299+'別表5；現地事業管理費　ﾊﾟｰﾄﾅｰ'!P299</f>
        <v>1200000</v>
      </c>
      <c r="L135" s="345">
        <f>'別表5；現地事業管理費　主契約団体'!Q299+'別表5；現地事業管理費　ﾊﾟｰﾄﾅｰ'!Q299</f>
        <v>0</v>
      </c>
      <c r="M135" s="527"/>
      <c r="N135" s="161">
        <f>ROUND(K135*$N$5,0)</f>
        <v>96000</v>
      </c>
    </row>
    <row r="136" spans="1:14" ht="12.75" customHeight="1" x14ac:dyDescent="0.2">
      <c r="A136" s="53"/>
      <c r="B136" s="2"/>
      <c r="C136" s="8"/>
      <c r="D136" s="9"/>
      <c r="E136" s="83" t="str">
        <f>CONCATENATE("現地通貨（",$L$6,"）")</f>
        <v>現地通貨（THB）</v>
      </c>
      <c r="F136" s="36">
        <f t="shared" si="18"/>
        <v>0</v>
      </c>
      <c r="G136" s="80"/>
      <c r="H136" s="80"/>
      <c r="I136" s="36">
        <f>K136</f>
        <v>0</v>
      </c>
      <c r="J136" s="82"/>
      <c r="K136" s="345">
        <f>'別表5；現地事業管理費　主契約団体'!P300+'別表5；現地事業管理費　ﾊﾟｰﾄﾅｰ'!P300</f>
        <v>0</v>
      </c>
      <c r="L136" s="345">
        <f>'別表5；現地事業管理費　主契約団体'!Q300+'別表5；現地事業管理費　ﾊﾟｰﾄﾅｰ'!Q300</f>
        <v>0</v>
      </c>
      <c r="M136" s="527"/>
      <c r="N136" s="161">
        <f>ROUND(K136*$N$6,0)</f>
        <v>0</v>
      </c>
    </row>
    <row r="137" spans="1:14" ht="12.75" customHeight="1" outlineLevel="1" x14ac:dyDescent="0.2">
      <c r="A137" s="53"/>
      <c r="B137" s="2"/>
      <c r="C137" s="8"/>
      <c r="D137" s="377"/>
      <c r="E137" s="368" t="str">
        <f>$L$7</f>
        <v>日本円</v>
      </c>
      <c r="F137" s="372">
        <f t="shared" si="18"/>
        <v>220000</v>
      </c>
      <c r="G137" s="370"/>
      <c r="H137" s="371"/>
      <c r="I137" s="371"/>
      <c r="J137" s="372">
        <f>K137</f>
        <v>220000</v>
      </c>
      <c r="K137" s="378">
        <f>'別表5；現地事業管理費　主契約団体'!P301+'別表5；現地事業管理費　ﾊﾟｰﾄﾅｰ'!P301</f>
        <v>220000</v>
      </c>
      <c r="L137" s="378">
        <f>'別表5；現地事業管理費　主契約団体'!Q301+'別表5；現地事業管理費　ﾊﾟｰﾄﾅｰ'!Q301</f>
        <v>0</v>
      </c>
      <c r="M137" s="527"/>
      <c r="N137" s="352">
        <f>K137</f>
        <v>220000</v>
      </c>
    </row>
    <row r="138" spans="1:14" ht="12.75" customHeight="1" x14ac:dyDescent="0.2">
      <c r="A138" s="53"/>
      <c r="B138" s="2"/>
      <c r="C138" s="8"/>
      <c r="D138" s="9" t="s">
        <v>493</v>
      </c>
      <c r="E138" s="344" t="str">
        <f>$L$4</f>
        <v>USD</v>
      </c>
      <c r="F138" s="345">
        <f t="shared" si="18"/>
        <v>0</v>
      </c>
      <c r="G138" s="365">
        <f>K138</f>
        <v>0</v>
      </c>
      <c r="H138" s="259"/>
      <c r="I138" s="259"/>
      <c r="J138" s="259"/>
      <c r="K138" s="345">
        <f>'別表5；現地事業管理費　主契約団体'!P325+'別表5；現地事業管理費　ﾊﾟｰﾄﾅｰ'!P325</f>
        <v>0</v>
      </c>
      <c r="L138" s="345">
        <f>'別表5；現地事業管理費　主契約団体'!Q325+'別表5；現地事業管理費　ﾊﾟｰﾄﾅｰ'!Q325</f>
        <v>0</v>
      </c>
      <c r="M138" s="527"/>
      <c r="N138" s="351">
        <f>ROUND(K138*$N$4,0)</f>
        <v>0</v>
      </c>
    </row>
    <row r="139" spans="1:14" ht="12.75" customHeight="1" x14ac:dyDescent="0.2">
      <c r="A139" s="53"/>
      <c r="B139" s="8"/>
      <c r="C139" s="8"/>
      <c r="D139" s="9"/>
      <c r="E139" s="83" t="str">
        <f>CONCATENATE("現地通貨（",$L$5,"）")</f>
        <v>現地通貨（MMK）</v>
      </c>
      <c r="F139" s="36">
        <f t="shared" si="18"/>
        <v>0</v>
      </c>
      <c r="G139" s="80"/>
      <c r="H139" s="36">
        <f>K139</f>
        <v>0</v>
      </c>
      <c r="I139" s="81"/>
      <c r="J139" s="82"/>
      <c r="K139" s="345">
        <f>'別表5；現地事業管理費　主契約団体'!P326+'別表5；現地事業管理費　ﾊﾟｰﾄﾅｰ'!P326</f>
        <v>0</v>
      </c>
      <c r="L139" s="345">
        <f>'別表5；現地事業管理費　主契約団体'!Q326+'別表5；現地事業管理費　ﾊﾟｰﾄﾅｰ'!Q326</f>
        <v>0</v>
      </c>
      <c r="M139" s="527"/>
      <c r="N139" s="161">
        <f>ROUND(K139*$N$5,0)</f>
        <v>0</v>
      </c>
    </row>
    <row r="140" spans="1:14" ht="12.75" customHeight="1" x14ac:dyDescent="0.2">
      <c r="A140" s="53"/>
      <c r="B140" s="8"/>
      <c r="C140" s="8"/>
      <c r="D140" s="9"/>
      <c r="E140" s="83" t="str">
        <f>CONCATENATE("現地通貨（",$L$6,"）")</f>
        <v>現地通貨（THB）</v>
      </c>
      <c r="F140" s="36">
        <f t="shared" si="18"/>
        <v>0</v>
      </c>
      <c r="G140" s="80"/>
      <c r="H140" s="80"/>
      <c r="I140" s="36">
        <f>K140</f>
        <v>0</v>
      </c>
      <c r="J140" s="82"/>
      <c r="K140" s="345">
        <f>'別表5；現地事業管理費　主契約団体'!P327+'別表5；現地事業管理費　ﾊﾟｰﾄﾅｰ'!P327</f>
        <v>0</v>
      </c>
      <c r="L140" s="345">
        <f>'別表5；現地事業管理費　主契約団体'!Q327+'別表5；現地事業管理費　ﾊﾟｰﾄﾅｰ'!Q327</f>
        <v>0</v>
      </c>
      <c r="M140" s="527"/>
      <c r="N140" s="161">
        <f>ROUND(K140*$N$6,0)</f>
        <v>0</v>
      </c>
    </row>
    <row r="141" spans="1:14" ht="12.75" customHeight="1" outlineLevel="1" x14ac:dyDescent="0.2">
      <c r="A141" s="53"/>
      <c r="B141" s="8"/>
      <c r="C141" s="8"/>
      <c r="D141" s="9"/>
      <c r="E141" s="83" t="str">
        <f>$L$7</f>
        <v>日本円</v>
      </c>
      <c r="F141" s="36">
        <f t="shared" si="18"/>
        <v>87000</v>
      </c>
      <c r="G141" s="80"/>
      <c r="H141" s="81"/>
      <c r="I141" s="81"/>
      <c r="J141" s="36">
        <f>K141</f>
        <v>87000</v>
      </c>
      <c r="K141" s="345">
        <f>'別表5；現地事業管理費　主契約団体'!P328+'別表5；現地事業管理費　ﾊﾟｰﾄﾅｰ'!P328</f>
        <v>87000</v>
      </c>
      <c r="L141" s="345">
        <f>'別表5；現地事業管理費　主契約団体'!Q328+'別表5；現地事業管理費　ﾊﾟｰﾄﾅｰ'!Q328</f>
        <v>0</v>
      </c>
      <c r="M141" s="527"/>
      <c r="N141" s="165">
        <f>K141</f>
        <v>87000</v>
      </c>
    </row>
    <row r="142" spans="1:14" ht="12.75" customHeight="1" x14ac:dyDescent="0.2">
      <c r="A142" s="53"/>
      <c r="B142" s="112" t="s">
        <v>494</v>
      </c>
      <c r="C142" s="7"/>
      <c r="D142" s="113"/>
      <c r="E142" s="30" t="str">
        <f>$L$4</f>
        <v>USD</v>
      </c>
      <c r="F142" s="35">
        <f t="shared" si="18"/>
        <v>0</v>
      </c>
      <c r="G142" s="34">
        <f>K142</f>
        <v>0</v>
      </c>
      <c r="H142" s="49"/>
      <c r="I142" s="49"/>
      <c r="J142" s="79"/>
      <c r="K142" s="444">
        <f>'別表5；現地事業管理費　主契約団体'!P335+'別表5；現地事業管理費　ﾊﾟｰﾄﾅｰ'!P335</f>
        <v>0</v>
      </c>
      <c r="L142" s="444">
        <f>'別表5；現地事業管理費　主契約団体'!Q335+'別表5；現地事業管理費　ﾊﾟｰﾄﾅｰ'!Q335</f>
        <v>0</v>
      </c>
      <c r="M142" s="527"/>
      <c r="N142" s="155">
        <f>ROUND(K142*$N$4,0)</f>
        <v>0</v>
      </c>
    </row>
    <row r="143" spans="1:14" ht="12.75" customHeight="1" x14ac:dyDescent="0.2">
      <c r="A143" s="121"/>
      <c r="B143" s="8"/>
      <c r="C143" s="20"/>
      <c r="D143" s="9"/>
      <c r="E143" s="83" t="str">
        <f>CONCATENATE("現地通貨（",$L$5,"）")</f>
        <v>現地通貨（MMK）</v>
      </c>
      <c r="F143" s="36">
        <f t="shared" si="18"/>
        <v>60000</v>
      </c>
      <c r="G143" s="80"/>
      <c r="H143" s="36">
        <f>K143</f>
        <v>60000</v>
      </c>
      <c r="I143" s="81"/>
      <c r="J143" s="82"/>
      <c r="K143" s="156">
        <f>'別表5；現地事業管理費　主契約団体'!P336+'別表5；現地事業管理費　ﾊﾟｰﾄﾅｰ'!P336</f>
        <v>60000</v>
      </c>
      <c r="L143" s="156">
        <f>'別表5；現地事業管理費　主契約団体'!Q336+'別表5；現地事業管理費　ﾊﾟｰﾄﾅｰ'!Q336</f>
        <v>0</v>
      </c>
      <c r="M143" s="527"/>
      <c r="N143" s="161">
        <f>ROUND(K143*$N$5,0)</f>
        <v>4800</v>
      </c>
    </row>
    <row r="144" spans="1:14" ht="12.75" customHeight="1" outlineLevel="1" x14ac:dyDescent="0.2">
      <c r="A144" s="121"/>
      <c r="B144" s="8"/>
      <c r="C144" s="20"/>
      <c r="D144" s="9"/>
      <c r="E144" s="83" t="str">
        <f>CONCATENATE("現地通貨（",$L$6,"）")</f>
        <v>現地通貨（THB）</v>
      </c>
      <c r="F144" s="36">
        <f t="shared" si="18"/>
        <v>0</v>
      </c>
      <c r="G144" s="80"/>
      <c r="H144" s="81"/>
      <c r="I144" s="36">
        <f>K144</f>
        <v>0</v>
      </c>
      <c r="J144" s="82"/>
      <c r="K144" s="156">
        <f>'別表5；現地事業管理費　主契約団体'!P337+'別表5；現地事業管理費　ﾊﾟｰﾄﾅｰ'!P337</f>
        <v>0</v>
      </c>
      <c r="L144" s="156">
        <f>'別表5；現地事業管理費　主契約団体'!Q337+'別表5；現地事業管理費　ﾊﾟｰﾄﾅｰ'!Q337</f>
        <v>0</v>
      </c>
      <c r="M144" s="527"/>
      <c r="N144" s="161">
        <f>ROUND(K144*$N$6,0)</f>
        <v>0</v>
      </c>
    </row>
    <row r="145" spans="1:14" ht="12.75" customHeight="1" x14ac:dyDescent="0.2">
      <c r="A145" s="121"/>
      <c r="B145" s="8"/>
      <c r="C145" s="16"/>
      <c r="D145" s="4"/>
      <c r="E145" s="31" t="str">
        <f>$L$7</f>
        <v>日本円</v>
      </c>
      <c r="F145" s="36">
        <f t="shared" si="18"/>
        <v>0</v>
      </c>
      <c r="G145" s="259"/>
      <c r="H145" s="259"/>
      <c r="I145" s="259"/>
      <c r="J145" s="365">
        <f>K145</f>
        <v>0</v>
      </c>
      <c r="K145" s="365">
        <f>'別表5；現地事業管理費　主契約団体'!P338+'別表5；現地事業管理費　ﾊﾟｰﾄﾅｰ'!P338</f>
        <v>0</v>
      </c>
      <c r="L145" s="365">
        <f>'別表5；現地事業管理費　主契約団体'!Q338+'別表5；現地事業管理費　ﾊﾟｰﾄﾅｰ'!Q338</f>
        <v>0</v>
      </c>
      <c r="M145" s="527"/>
      <c r="N145" s="165">
        <f>K145</f>
        <v>0</v>
      </c>
    </row>
    <row r="146" spans="1:14" ht="12.75" customHeight="1" x14ac:dyDescent="0.2">
      <c r="A146" s="121"/>
      <c r="B146" s="112" t="s">
        <v>495</v>
      </c>
      <c r="C146" s="7"/>
      <c r="D146" s="113"/>
      <c r="E146" s="30" t="str">
        <f>$L$4</f>
        <v>USD</v>
      </c>
      <c r="F146" s="35">
        <f t="shared" si="18"/>
        <v>6000</v>
      </c>
      <c r="G146" s="34">
        <f>K146</f>
        <v>6000</v>
      </c>
      <c r="H146" s="49"/>
      <c r="I146" s="49"/>
      <c r="J146" s="79"/>
      <c r="K146" s="444">
        <f>'別表5；現地事業管理費　主契約団体'!P347+'別表5；現地事業管理費　ﾊﾟｰﾄﾅｰ'!P347</f>
        <v>6000</v>
      </c>
      <c r="L146" s="444">
        <f>'別表5；現地事業管理費　主契約団体'!Q347+'別表5；現地事業管理費　ﾊﾟｰﾄﾅｰ'!Q347</f>
        <v>0</v>
      </c>
      <c r="M146" s="527"/>
      <c r="N146" s="155">
        <f>ROUND(K146*$N$4,0)</f>
        <v>660000</v>
      </c>
    </row>
    <row r="147" spans="1:14" ht="12.75" customHeight="1" x14ac:dyDescent="0.2">
      <c r="A147" s="121"/>
      <c r="B147" s="8"/>
      <c r="C147" s="20"/>
      <c r="D147" s="9"/>
      <c r="E147" s="83" t="str">
        <f>CONCATENATE("現地通貨（",$L$5,"）")</f>
        <v>現地通貨（MMK）</v>
      </c>
      <c r="F147" s="36">
        <f t="shared" si="18"/>
        <v>0</v>
      </c>
      <c r="G147" s="80"/>
      <c r="H147" s="36">
        <f>K147</f>
        <v>0</v>
      </c>
      <c r="I147" s="81"/>
      <c r="J147" s="82"/>
      <c r="K147" s="156">
        <f>'別表5；現地事業管理費　主契約団体'!P348+'別表5；現地事業管理費　ﾊﾟｰﾄﾅｰ'!P348</f>
        <v>0</v>
      </c>
      <c r="L147" s="156">
        <f>'別表5；現地事業管理費　主契約団体'!Q348+'別表5；現地事業管理費　ﾊﾟｰﾄﾅｰ'!Q348</f>
        <v>0</v>
      </c>
      <c r="M147" s="527"/>
      <c r="N147" s="161">
        <f>ROUND(K147*$N$5,0)</f>
        <v>0</v>
      </c>
    </row>
    <row r="148" spans="1:14" ht="12.75" customHeight="1" outlineLevel="1" x14ac:dyDescent="0.2">
      <c r="A148" s="121"/>
      <c r="B148" s="8"/>
      <c r="C148" s="20"/>
      <c r="D148" s="9"/>
      <c r="E148" s="83" t="str">
        <f>CONCATENATE("現地通貨（",$L$6,"）")</f>
        <v>現地通貨（THB）</v>
      </c>
      <c r="F148" s="36">
        <f t="shared" si="18"/>
        <v>0</v>
      </c>
      <c r="G148" s="80"/>
      <c r="H148" s="81"/>
      <c r="I148" s="36">
        <f>K148</f>
        <v>0</v>
      </c>
      <c r="J148" s="82"/>
      <c r="K148" s="156">
        <f>'別表5；現地事業管理費　主契約団体'!P349+'別表5；現地事業管理費　ﾊﾟｰﾄﾅｰ'!P349</f>
        <v>0</v>
      </c>
      <c r="L148" s="156">
        <f>'別表5；現地事業管理費　主契約団体'!Q349+'別表5；現地事業管理費　ﾊﾟｰﾄﾅｰ'!Q349</f>
        <v>0</v>
      </c>
      <c r="M148" s="527"/>
      <c r="N148" s="161">
        <f>ROUND(K148*$N$6,0)</f>
        <v>0</v>
      </c>
    </row>
    <row r="149" spans="1:14" ht="12.75" customHeight="1" x14ac:dyDescent="0.2">
      <c r="A149" s="385"/>
      <c r="B149" s="3"/>
      <c r="C149" s="16"/>
      <c r="D149" s="4"/>
      <c r="E149" s="31" t="str">
        <f>$L$7</f>
        <v>日本円</v>
      </c>
      <c r="F149" s="37">
        <f t="shared" si="18"/>
        <v>0</v>
      </c>
      <c r="G149" s="515"/>
      <c r="H149" s="515"/>
      <c r="I149" s="515"/>
      <c r="J149" s="488">
        <f>K149</f>
        <v>0</v>
      </c>
      <c r="K149" s="488">
        <f>'別表5；現地事業管理費　主契約団体'!P350+'別表5；現地事業管理費　ﾊﾟｰﾄﾅｰ'!P350</f>
        <v>0</v>
      </c>
      <c r="L149" s="488">
        <f>'別表5；現地事業管理費　主契約団体'!Q350+'別表5；現地事業管理費　ﾊﾟｰﾄﾅｰ'!Q350</f>
        <v>0</v>
      </c>
      <c r="M149" s="528"/>
      <c r="N149" s="165">
        <f>K149</f>
        <v>0</v>
      </c>
    </row>
    <row r="150" spans="1:14" ht="12.75" customHeight="1" x14ac:dyDescent="0.2">
      <c r="A150" s="118" t="s">
        <v>496</v>
      </c>
      <c r="B150" s="119"/>
      <c r="C150" s="119"/>
      <c r="D150" s="120"/>
      <c r="E150" s="50" t="str">
        <f>CONCATENATE("小計（",$L$4,"）")</f>
        <v>小計（USD）</v>
      </c>
      <c r="F150" s="451">
        <f t="shared" si="18"/>
        <v>0</v>
      </c>
      <c r="G150" s="451">
        <f>G154</f>
        <v>0</v>
      </c>
      <c r="H150" s="451"/>
      <c r="I150" s="451"/>
      <c r="J150" s="452"/>
      <c r="K150" s="452">
        <f>K154</f>
        <v>0</v>
      </c>
      <c r="L150" s="452">
        <f>L154</f>
        <v>0</v>
      </c>
      <c r="M150" s="54"/>
      <c r="N150" s="56">
        <f>ROUND(K150*$N$4,0)</f>
        <v>0</v>
      </c>
    </row>
    <row r="151" spans="1:14" ht="12.75" customHeight="1" x14ac:dyDescent="0.2">
      <c r="A151" s="121"/>
      <c r="B151" s="122"/>
      <c r="C151" s="122"/>
      <c r="D151" s="123"/>
      <c r="E151" s="52" t="str">
        <f>CONCATENATE("小計（",$L$5,"）")</f>
        <v>小計（MMK）</v>
      </c>
      <c r="F151" s="451">
        <f t="shared" si="18"/>
        <v>0</v>
      </c>
      <c r="G151" s="451"/>
      <c r="H151" s="451">
        <f>H155</f>
        <v>0</v>
      </c>
      <c r="I151" s="451"/>
      <c r="J151" s="452"/>
      <c r="K151" s="452">
        <f t="shared" ref="K151:L152" si="21">K155</f>
        <v>0</v>
      </c>
      <c r="L151" s="452">
        <f t="shared" si="21"/>
        <v>0</v>
      </c>
      <c r="M151" s="54"/>
      <c r="N151" s="57">
        <f>ROUND(K151*$N$5,0)</f>
        <v>0</v>
      </c>
    </row>
    <row r="152" spans="1:14" ht="12.75" customHeight="1" x14ac:dyDescent="0.2">
      <c r="A152" s="121"/>
      <c r="B152" s="122"/>
      <c r="C152" s="122"/>
      <c r="D152" s="123"/>
      <c r="E152" s="52" t="str">
        <f>CONCATENATE("小計（",$L$6,"）")</f>
        <v>小計（THB）</v>
      </c>
      <c r="F152" s="451">
        <f t="shared" si="18"/>
        <v>0</v>
      </c>
      <c r="G152" s="451"/>
      <c r="H152" s="451"/>
      <c r="I152" s="451">
        <f>I156</f>
        <v>0</v>
      </c>
      <c r="J152" s="452"/>
      <c r="K152" s="452">
        <f t="shared" si="21"/>
        <v>0</v>
      </c>
      <c r="L152" s="452">
        <f t="shared" si="21"/>
        <v>0</v>
      </c>
      <c r="M152" s="54"/>
      <c r="N152" s="57">
        <f>ROUND(K152*$N$6,0)</f>
        <v>0</v>
      </c>
    </row>
    <row r="153" spans="1:14" ht="12.75" customHeight="1" x14ac:dyDescent="0.2">
      <c r="A153" s="121"/>
      <c r="B153" s="122"/>
      <c r="C153" s="122"/>
      <c r="D153" s="123"/>
      <c r="E153" s="256" t="str">
        <f>CONCATENATE("小計（",$L$7,"）")</f>
        <v>小計（日本円）</v>
      </c>
      <c r="F153" s="451">
        <f t="shared" si="18"/>
        <v>2713820</v>
      </c>
      <c r="G153" s="261"/>
      <c r="H153" s="261"/>
      <c r="I153" s="261"/>
      <c r="J153" s="452">
        <f>SUM(J157,J170,)</f>
        <v>2706100</v>
      </c>
      <c r="K153" s="452">
        <f>K157+K170</f>
        <v>2706100</v>
      </c>
      <c r="L153" s="452">
        <f>L157+L170</f>
        <v>7720</v>
      </c>
      <c r="M153" s="54"/>
      <c r="N153" s="58">
        <f>K153</f>
        <v>2706100</v>
      </c>
    </row>
    <row r="154" spans="1:14" ht="12.75" customHeight="1" x14ac:dyDescent="0.2">
      <c r="A154" s="53"/>
      <c r="B154" s="112" t="s">
        <v>497</v>
      </c>
      <c r="C154" s="115"/>
      <c r="D154" s="116"/>
      <c r="E154" s="30" t="str">
        <f>CONCATENATE("小計（",$L$4,"）")</f>
        <v>小計（USD）</v>
      </c>
      <c r="F154" s="443">
        <f t="shared" si="18"/>
        <v>0</v>
      </c>
      <c r="G154" s="34">
        <f>K154</f>
        <v>0</v>
      </c>
      <c r="H154" s="49"/>
      <c r="I154" s="49"/>
      <c r="J154" s="79"/>
      <c r="K154" s="443">
        <f>K160</f>
        <v>0</v>
      </c>
      <c r="L154" s="443">
        <f t="shared" ref="K154:L156" si="22">L160</f>
        <v>0</v>
      </c>
      <c r="M154" s="425"/>
      <c r="N154" s="155">
        <f>ROUND(K154*$N$4,0)</f>
        <v>0</v>
      </c>
    </row>
    <row r="155" spans="1:14" ht="12.75" customHeight="1" x14ac:dyDescent="0.2">
      <c r="A155" s="53"/>
      <c r="B155" s="20"/>
      <c r="C155" s="453"/>
      <c r="D155" s="454"/>
      <c r="E155" s="83" t="str">
        <f>CONCATENATE("小計（",$L$5,"）")</f>
        <v>小計（MMK）</v>
      </c>
      <c r="F155" s="448">
        <f t="shared" si="18"/>
        <v>0</v>
      </c>
      <c r="G155" s="80"/>
      <c r="H155" s="36">
        <f>K155</f>
        <v>0</v>
      </c>
      <c r="I155" s="81"/>
      <c r="J155" s="82"/>
      <c r="K155" s="448">
        <f t="shared" si="22"/>
        <v>0</v>
      </c>
      <c r="L155" s="455">
        <f t="shared" si="22"/>
        <v>0</v>
      </c>
      <c r="M155" s="160"/>
      <c r="N155" s="161">
        <f>ROUND(K155*$N$5,0)</f>
        <v>0</v>
      </c>
    </row>
    <row r="156" spans="1:14" ht="12.75" customHeight="1" x14ac:dyDescent="0.2">
      <c r="A156" s="53"/>
      <c r="B156" s="20"/>
      <c r="C156" s="453"/>
      <c r="D156" s="454"/>
      <c r="E156" s="83" t="str">
        <f>CONCATENATE("小計（",$L$6,"）")</f>
        <v>小計（THB）</v>
      </c>
      <c r="F156" s="448">
        <f t="shared" si="18"/>
        <v>0</v>
      </c>
      <c r="G156" s="80"/>
      <c r="H156" s="81"/>
      <c r="I156" s="36">
        <f>K156</f>
        <v>0</v>
      </c>
      <c r="J156" s="82"/>
      <c r="K156" s="448">
        <f t="shared" si="22"/>
        <v>0</v>
      </c>
      <c r="L156" s="455">
        <f t="shared" si="22"/>
        <v>0</v>
      </c>
      <c r="M156" s="160"/>
      <c r="N156" s="161">
        <f>ROUND(K156*$N$6,0)</f>
        <v>0</v>
      </c>
    </row>
    <row r="157" spans="1:14" ht="12.75" customHeight="1" x14ac:dyDescent="0.2">
      <c r="A157" s="53"/>
      <c r="B157" s="20"/>
      <c r="C157" s="453"/>
      <c r="D157" s="454"/>
      <c r="E157" s="368" t="str">
        <f>CONCATENATE("小計（",$L$7,"）")</f>
        <v>小計（日本円）</v>
      </c>
      <c r="F157" s="499">
        <f t="shared" si="18"/>
        <v>2712820</v>
      </c>
      <c r="G157" s="260"/>
      <c r="H157" s="260"/>
      <c r="I157" s="260"/>
      <c r="J157" s="484">
        <f>K157</f>
        <v>2705100</v>
      </c>
      <c r="K157" s="499">
        <f>SUM(K158,K159,K163,K164,K168,K169)</f>
        <v>2705100</v>
      </c>
      <c r="L157" s="499">
        <f>SUM(L158,L159,L163,L164,L168,L169)</f>
        <v>7720</v>
      </c>
      <c r="M157" s="426"/>
      <c r="N157" s="442">
        <f>K157</f>
        <v>2705100</v>
      </c>
    </row>
    <row r="158" spans="1:14" ht="12.75" customHeight="1" x14ac:dyDescent="0.2">
      <c r="A158" s="53"/>
      <c r="B158" s="6"/>
      <c r="C158" s="108" t="s">
        <v>498</v>
      </c>
      <c r="D158" s="109"/>
      <c r="E158" s="109" t="str">
        <f t="shared" ref="E158:E170" si="23">$L$7</f>
        <v>日本円</v>
      </c>
      <c r="F158" s="499">
        <f t="shared" si="18"/>
        <v>2254670</v>
      </c>
      <c r="G158" s="12"/>
      <c r="H158" s="12"/>
      <c r="I158" s="12"/>
      <c r="J158" s="500">
        <f>K158</f>
        <v>2246950</v>
      </c>
      <c r="K158" s="500">
        <f>'人件費詳細　主契約団体'!I49+'人件費詳細　ﾊﾟｰﾄﾅｰ'!I49</f>
        <v>2246950</v>
      </c>
      <c r="L158" s="500">
        <f>'人件費詳細　主契約団体'!K49+'人件費詳細　ﾊﾟｰﾄﾅｰ'!K49</f>
        <v>7720</v>
      </c>
      <c r="M158" s="97" t="s">
        <v>468</v>
      </c>
      <c r="N158" s="48">
        <f>K158</f>
        <v>2246950</v>
      </c>
    </row>
    <row r="159" spans="1:14" ht="12.75" customHeight="1" x14ac:dyDescent="0.2">
      <c r="A159" s="53"/>
      <c r="B159" s="6"/>
      <c r="C159" s="108" t="s">
        <v>499</v>
      </c>
      <c r="D159" s="109"/>
      <c r="E159" s="109" t="str">
        <f t="shared" si="23"/>
        <v>日本円</v>
      </c>
      <c r="F159" s="499">
        <f t="shared" si="18"/>
        <v>242150</v>
      </c>
      <c r="G159" s="12"/>
      <c r="H159" s="12"/>
      <c r="I159" s="12"/>
      <c r="J159" s="500">
        <f>K159</f>
        <v>242150</v>
      </c>
      <c r="K159" s="500">
        <f>'人件費詳細　主契約団体'!I54+'人件費詳細　ﾊﾟｰﾄﾅｰ'!I54</f>
        <v>242150</v>
      </c>
      <c r="L159" s="500">
        <f>'人件費詳細　主契約団体'!K54+'人件費詳細　ﾊﾟｰﾄﾅｰ'!K54</f>
        <v>0</v>
      </c>
      <c r="M159" s="97" t="s">
        <v>468</v>
      </c>
      <c r="N159" s="48">
        <f t="shared" ref="N159" si="24">K159</f>
        <v>242150</v>
      </c>
    </row>
    <row r="160" spans="1:14" ht="12.75" customHeight="1" x14ac:dyDescent="0.2">
      <c r="A160" s="53"/>
      <c r="B160" s="6"/>
      <c r="C160" s="112" t="s">
        <v>500</v>
      </c>
      <c r="D160" s="113"/>
      <c r="E160" s="30" t="str">
        <f>$L$4</f>
        <v>USD</v>
      </c>
      <c r="F160" s="443">
        <f t="shared" si="18"/>
        <v>0</v>
      </c>
      <c r="G160" s="444">
        <f>K160</f>
        <v>0</v>
      </c>
      <c r="H160" s="445"/>
      <c r="I160" s="445"/>
      <c r="J160" s="446"/>
      <c r="K160" s="447">
        <f>'別表6；現地事業後方支援経費　主契約団体'!P13+'別表6；現地事業後方支援経費　ﾊﾟｰﾄﾅｰ'!P13</f>
        <v>0</v>
      </c>
      <c r="L160" s="447">
        <f>'別表6；現地事業後方支援経費　主契約団体'!Q13+'別表6；現地事業後方支援経費　ﾊﾟｰﾄﾅｰ'!Q13</f>
        <v>0</v>
      </c>
      <c r="M160" s="526">
        <v>6</v>
      </c>
      <c r="N160" s="155">
        <f>ROUND(K160*$N$4,0)</f>
        <v>0</v>
      </c>
    </row>
    <row r="161" spans="1:14" ht="12.75" customHeight="1" x14ac:dyDescent="0.2">
      <c r="A161" s="53"/>
      <c r="B161" s="6"/>
      <c r="C161" s="8"/>
      <c r="D161" s="9"/>
      <c r="E161" s="83" t="str">
        <f>CONCATENATE("現地通貨（",$L$5,"）")</f>
        <v>現地通貨（MMK）</v>
      </c>
      <c r="F161" s="448">
        <f t="shared" si="18"/>
        <v>0</v>
      </c>
      <c r="G161" s="449"/>
      <c r="H161" s="36">
        <f>K161</f>
        <v>0</v>
      </c>
      <c r="I161" s="449"/>
      <c r="J161" s="450"/>
      <c r="K161" s="33">
        <f>'別表6；現地事業後方支援経費　主契約団体'!P14+'別表6；現地事業後方支援経費　ﾊﾟｰﾄﾅｰ'!P14</f>
        <v>0</v>
      </c>
      <c r="L161" s="33">
        <f>'別表6；現地事業後方支援経費　主契約団体'!Q14+'別表6；現地事業後方支援経費　ﾊﾟｰﾄﾅｰ'!Q14</f>
        <v>0</v>
      </c>
      <c r="M161" s="527"/>
      <c r="N161" s="161">
        <f>ROUND(K161*$N$5,0)</f>
        <v>0</v>
      </c>
    </row>
    <row r="162" spans="1:14" ht="12.75" customHeight="1" x14ac:dyDescent="0.2">
      <c r="A162" s="53"/>
      <c r="B162" s="6"/>
      <c r="C162" s="8"/>
      <c r="D162" s="9"/>
      <c r="E162" s="83" t="str">
        <f>CONCATENATE("現地通貨（",$L$6,"）")</f>
        <v>現地通貨（THB）</v>
      </c>
      <c r="F162" s="448">
        <f t="shared" si="18"/>
        <v>0</v>
      </c>
      <c r="G162" s="449"/>
      <c r="H162" s="449"/>
      <c r="I162" s="36">
        <f>K162</f>
        <v>0</v>
      </c>
      <c r="J162" s="450"/>
      <c r="K162" s="33">
        <f>'別表6；現地事業後方支援経費　主契約団体'!P15+'別表6；現地事業後方支援経費　ﾊﾟｰﾄﾅｰ'!P15</f>
        <v>0</v>
      </c>
      <c r="L162" s="33">
        <f>'別表6；現地事業後方支援経費　主契約団体'!Q15+'別表6；現地事業後方支援経費　ﾊﾟｰﾄﾅｰ'!Q15</f>
        <v>0</v>
      </c>
      <c r="M162" s="527"/>
      <c r="N162" s="161">
        <f>ROUND(K162*$N$6,0)</f>
        <v>0</v>
      </c>
    </row>
    <row r="163" spans="1:14" ht="12.75" customHeight="1" x14ac:dyDescent="0.2">
      <c r="A163" s="53"/>
      <c r="B163" s="6"/>
      <c r="C163" s="8"/>
      <c r="D163" s="9"/>
      <c r="E163" s="31" t="str">
        <f>$L$7</f>
        <v>日本円</v>
      </c>
      <c r="F163" s="496">
        <f t="shared" si="18"/>
        <v>127000</v>
      </c>
      <c r="G163" s="441"/>
      <c r="H163" s="441"/>
      <c r="I163" s="441"/>
      <c r="J163" s="484">
        <f>K163</f>
        <v>127000</v>
      </c>
      <c r="K163" s="33">
        <f>'別表6；現地事業後方支援経費　主契約団体'!P16+'別表6；現地事業後方支援経費　ﾊﾟｰﾄﾅｰ'!P16</f>
        <v>127000</v>
      </c>
      <c r="L163" s="33">
        <f>'別表6；現地事業後方支援経費　主契約団体'!Q16+'別表6；現地事業後方支援経費　ﾊﾟｰﾄﾅｰ'!Q16</f>
        <v>0</v>
      </c>
      <c r="M163" s="527"/>
      <c r="N163" s="442">
        <f>K163</f>
        <v>127000</v>
      </c>
    </row>
    <row r="164" spans="1:14" ht="12.75" customHeight="1" x14ac:dyDescent="0.2">
      <c r="A164" s="53"/>
      <c r="B164" s="6"/>
      <c r="C164" s="112" t="s">
        <v>501</v>
      </c>
      <c r="D164" s="113"/>
      <c r="E164" s="113" t="str">
        <f t="shared" si="23"/>
        <v>日本円</v>
      </c>
      <c r="F164" s="491">
        <f t="shared" si="18"/>
        <v>72000</v>
      </c>
      <c r="G164" s="329"/>
      <c r="H164" s="211"/>
      <c r="I164" s="211"/>
      <c r="J164" s="482">
        <f>K164</f>
        <v>72000</v>
      </c>
      <c r="K164" s="482">
        <f>SUM(K165:K167)</f>
        <v>72000</v>
      </c>
      <c r="L164" s="482">
        <f t="shared" ref="L164" si="25">SUM(L165:L167)</f>
        <v>0</v>
      </c>
      <c r="M164" s="527"/>
      <c r="N164" s="516">
        <f>K164</f>
        <v>72000</v>
      </c>
    </row>
    <row r="165" spans="1:14" ht="12.75" customHeight="1" x14ac:dyDescent="0.2">
      <c r="A165" s="53"/>
      <c r="B165" s="6"/>
      <c r="C165" s="8"/>
      <c r="D165" s="22" t="s">
        <v>502</v>
      </c>
      <c r="E165" s="23" t="str">
        <f t="shared" si="23"/>
        <v>日本円</v>
      </c>
      <c r="F165" s="492">
        <f t="shared" si="18"/>
        <v>36000</v>
      </c>
      <c r="G165" s="212"/>
      <c r="H165" s="21"/>
      <c r="I165" s="21"/>
      <c r="J165" s="497">
        <f t="shared" ref="J165:J170" si="26">K165</f>
        <v>36000</v>
      </c>
      <c r="K165" s="497">
        <f>'別表6；現地事業後方支援経費　主契約団体'!P30+'別表6；現地事業後方支援経費　ﾊﾟｰﾄﾅｰ'!P30</f>
        <v>36000</v>
      </c>
      <c r="L165" s="497">
        <f>'別表6；現地事業後方支援経費　主契約団体'!Q30+'別表6；現地事業後方支援経費　ﾊﾟｰﾄﾅｰ'!Q30</f>
        <v>0</v>
      </c>
      <c r="M165" s="527"/>
      <c r="N165" s="517">
        <f>K165</f>
        <v>36000</v>
      </c>
    </row>
    <row r="166" spans="1:14" ht="12.75" customHeight="1" x14ac:dyDescent="0.2">
      <c r="A166" s="53"/>
      <c r="B166" s="6"/>
      <c r="C166" s="8"/>
      <c r="D166" s="24" t="s">
        <v>503</v>
      </c>
      <c r="E166" s="23" t="str">
        <f t="shared" si="23"/>
        <v>日本円</v>
      </c>
      <c r="F166" s="492">
        <f t="shared" si="18"/>
        <v>20000</v>
      </c>
      <c r="G166" s="212"/>
      <c r="H166" s="212"/>
      <c r="I166" s="212"/>
      <c r="J166" s="497">
        <f t="shared" si="26"/>
        <v>20000</v>
      </c>
      <c r="K166" s="497">
        <f>'別表6；現地事業後方支援経費　主契約団体'!P38+'別表6；現地事業後方支援経費　ﾊﾟｰﾄﾅｰ'!P38</f>
        <v>20000</v>
      </c>
      <c r="L166" s="497">
        <f>'別表6；現地事業後方支援経費　主契約団体'!Q38+'別表6；現地事業後方支援経費　ﾊﾟｰﾄﾅｰ'!Q38</f>
        <v>0</v>
      </c>
      <c r="M166" s="527"/>
      <c r="N166" s="517">
        <f>K166</f>
        <v>20000</v>
      </c>
    </row>
    <row r="167" spans="1:14" ht="12.75" customHeight="1" x14ac:dyDescent="0.2">
      <c r="A167" s="53"/>
      <c r="B167" s="6"/>
      <c r="C167" s="3"/>
      <c r="D167" s="5" t="s">
        <v>504</v>
      </c>
      <c r="E167" s="4" t="str">
        <f t="shared" si="23"/>
        <v>日本円</v>
      </c>
      <c r="F167" s="493">
        <f t="shared" si="18"/>
        <v>16000</v>
      </c>
      <c r="G167" s="330"/>
      <c r="H167" s="213"/>
      <c r="I167" s="213"/>
      <c r="J167" s="498">
        <f t="shared" si="26"/>
        <v>16000</v>
      </c>
      <c r="K167" s="498">
        <f>'別表6；現地事業後方支援経費　主契約団体'!P44+'別表6；現地事業後方支援経費　ﾊﾟｰﾄﾅｰ'!P44</f>
        <v>16000</v>
      </c>
      <c r="L167" s="498">
        <f>'別表6；現地事業後方支援経費　主契約団体'!Q44+'別表6；現地事業後方支援経費　ﾊﾟｰﾄﾅｰ'!Q44</f>
        <v>0</v>
      </c>
      <c r="M167" s="527"/>
      <c r="N167" s="518">
        <f>K167</f>
        <v>16000</v>
      </c>
    </row>
    <row r="168" spans="1:14" ht="12.75" customHeight="1" x14ac:dyDescent="0.2">
      <c r="A168" s="53"/>
      <c r="B168" s="6"/>
      <c r="C168" s="112" t="s">
        <v>505</v>
      </c>
      <c r="D168" s="113"/>
      <c r="E168" s="331" t="str">
        <f>$L$7</f>
        <v>日本円</v>
      </c>
      <c r="F168" s="494">
        <f t="shared" si="18"/>
        <v>5000</v>
      </c>
      <c r="G168" s="13"/>
      <c r="H168" s="13"/>
      <c r="I168" s="13"/>
      <c r="J168" s="444">
        <f t="shared" si="26"/>
        <v>5000</v>
      </c>
      <c r="K168" s="444">
        <f>'別表6；現地事業後方支援経費　主契約団体'!P53+'別表6；現地事業後方支援経費　ﾊﾟｰﾄﾅｰ'!P53</f>
        <v>5000</v>
      </c>
      <c r="L168" s="444">
        <f>'別表6；現地事業後方支援経費　主契約団体'!Q53+'別表6；現地事業後方支援経費　ﾊﾟｰﾄﾅｰ'!Q53</f>
        <v>0</v>
      </c>
      <c r="M168" s="527"/>
      <c r="N168" s="47">
        <f t="shared" ref="N168:N170" si="27">K168</f>
        <v>5000</v>
      </c>
    </row>
    <row r="169" spans="1:14" ht="12.75" customHeight="1" x14ac:dyDescent="0.2">
      <c r="A169" s="53"/>
      <c r="B169" s="6"/>
      <c r="C169" s="112" t="s">
        <v>506</v>
      </c>
      <c r="D169" s="113"/>
      <c r="E169" s="328" t="str">
        <f t="shared" si="23"/>
        <v>日本円</v>
      </c>
      <c r="F169" s="495">
        <f t="shared" si="18"/>
        <v>12000</v>
      </c>
      <c r="G169" s="12"/>
      <c r="H169" s="12"/>
      <c r="I169" s="12"/>
      <c r="J169" s="447">
        <f t="shared" si="26"/>
        <v>12000</v>
      </c>
      <c r="K169" s="447">
        <f>'別表6；現地事業後方支援経費　主契約団体'!P62+'別表6；現地事業後方支援経費　ﾊﾟｰﾄﾅｰ'!P62</f>
        <v>12000</v>
      </c>
      <c r="L169" s="447">
        <f>'別表6；現地事業後方支援経費　主契約団体'!Q62+'別表6；現地事業後方支援経費　ﾊﾟｰﾄﾅｰ'!Q62</f>
        <v>0</v>
      </c>
      <c r="M169" s="527"/>
      <c r="N169" s="47">
        <f t="shared" si="27"/>
        <v>12000</v>
      </c>
    </row>
    <row r="170" spans="1:14" ht="12.75" customHeight="1" x14ac:dyDescent="0.2">
      <c r="A170" s="53"/>
      <c r="B170" s="108" t="s">
        <v>507</v>
      </c>
      <c r="C170" s="114"/>
      <c r="D170" s="109"/>
      <c r="E170" s="4" t="str">
        <f t="shared" si="23"/>
        <v>日本円</v>
      </c>
      <c r="F170" s="495">
        <f t="shared" si="18"/>
        <v>1000</v>
      </c>
      <c r="G170" s="12"/>
      <c r="H170" s="12"/>
      <c r="I170" s="12"/>
      <c r="J170" s="447">
        <f t="shared" si="26"/>
        <v>1000</v>
      </c>
      <c r="K170" s="447">
        <f>'別表6；現地事業後方支援経費　主契約団体'!P70+'別表6；現地事業後方支援経費　ﾊﾟｰﾄﾅｰ'!P70</f>
        <v>1000</v>
      </c>
      <c r="L170" s="447">
        <f>'別表6；現地事業後方支援経費　主契約団体'!Q70+'別表6；現地事業後方支援経費　ﾊﾟｰﾄﾅｰ'!Q70</f>
        <v>0</v>
      </c>
      <c r="M170" s="528"/>
      <c r="N170" s="47">
        <f t="shared" si="27"/>
        <v>1000</v>
      </c>
    </row>
    <row r="171" spans="1:14" ht="12.75" customHeight="1" x14ac:dyDescent="0.2">
      <c r="A171" s="534" t="s">
        <v>508</v>
      </c>
      <c r="B171" s="535"/>
      <c r="C171" s="535"/>
      <c r="D171" s="536"/>
      <c r="E171" s="59" t="str">
        <f>$L$4</f>
        <v>USD</v>
      </c>
      <c r="F171" s="60">
        <f t="shared" si="18"/>
        <v>8109.3</v>
      </c>
      <c r="G171" s="61">
        <f>'予算詳細 主契約団体'!G171</f>
        <v>8109.3</v>
      </c>
      <c r="H171" s="60"/>
      <c r="I171" s="60"/>
      <c r="J171" s="62"/>
      <c r="K171" s="63">
        <f>G171</f>
        <v>8109.3</v>
      </c>
      <c r="L171" s="64"/>
      <c r="M171" s="65"/>
      <c r="N171" s="70">
        <f>ROUND(K171*$N$4,0)</f>
        <v>892023</v>
      </c>
    </row>
    <row r="172" spans="1:14" ht="12.75" customHeight="1" x14ac:dyDescent="0.2">
      <c r="A172" s="546" t="s">
        <v>525</v>
      </c>
      <c r="B172" s="547"/>
      <c r="C172" s="547"/>
      <c r="D172" s="548"/>
      <c r="E172" s="52" t="str">
        <f>CONCATENATE("現地通貨（",$L$5,"）")</f>
        <v>現地通貨（MMK）</v>
      </c>
      <c r="F172" s="60">
        <f>K172+L172</f>
        <v>268224.5</v>
      </c>
      <c r="G172" s="61"/>
      <c r="H172" s="60">
        <f>'予算詳細 主契約団体'!H172</f>
        <v>268224.5</v>
      </c>
      <c r="I172" s="60"/>
      <c r="J172" s="62"/>
      <c r="K172" s="67">
        <f>H172</f>
        <v>268224.5</v>
      </c>
      <c r="L172" s="64"/>
      <c r="M172" s="65"/>
      <c r="N172" s="70">
        <f>ROUND(K172*$N$5,0)</f>
        <v>21458</v>
      </c>
    </row>
    <row r="173" spans="1:14" ht="12.75" customHeight="1" outlineLevel="1" x14ac:dyDescent="0.2">
      <c r="A173" s="546"/>
      <c r="B173" s="547"/>
      <c r="C173" s="547"/>
      <c r="D173" s="548"/>
      <c r="E173" s="52" t="str">
        <f>CONCATENATE("現地通貨（",$L$6,"）")</f>
        <v>現地通貨（THB）</v>
      </c>
      <c r="F173" s="60">
        <f>K173+L173</f>
        <v>6022.45</v>
      </c>
      <c r="G173" s="61"/>
      <c r="H173" s="60"/>
      <c r="I173" s="60">
        <f>'予算詳細 主契約団体'!I173</f>
        <v>6022.45</v>
      </c>
      <c r="J173" s="62"/>
      <c r="K173" s="67">
        <f>I173</f>
        <v>6022.45</v>
      </c>
      <c r="L173" s="64"/>
      <c r="M173" s="65"/>
      <c r="N173" s="70">
        <f>ROUND(K173*$N$6,0)</f>
        <v>18067</v>
      </c>
    </row>
    <row r="174" spans="1:14" ht="12.75" customHeight="1" x14ac:dyDescent="0.2">
      <c r="A174" s="549"/>
      <c r="B174" s="550"/>
      <c r="C174" s="550"/>
      <c r="D174" s="551"/>
      <c r="E174" s="66" t="str">
        <f>$L$7</f>
        <v>日本円</v>
      </c>
      <c r="F174" s="60">
        <f t="shared" si="18"/>
        <v>154047</v>
      </c>
      <c r="G174" s="61"/>
      <c r="H174" s="60"/>
      <c r="I174" s="60"/>
      <c r="J174" s="60">
        <f>'予算詳細 主契約団体'!J174</f>
        <v>154047</v>
      </c>
      <c r="K174" s="67">
        <f>J174</f>
        <v>154047</v>
      </c>
      <c r="L174" s="64"/>
      <c r="M174" s="51"/>
      <c r="N174" s="55">
        <f>K174</f>
        <v>154047</v>
      </c>
    </row>
    <row r="175" spans="1:14" ht="12.75" customHeight="1" x14ac:dyDescent="0.2">
      <c r="A175" s="118" t="s">
        <v>533</v>
      </c>
      <c r="B175" s="119"/>
      <c r="C175" s="119"/>
      <c r="D175" s="120"/>
      <c r="E175" s="59" t="str">
        <f>CONCATENATE("小計（",$L$4,"）")</f>
        <v>小計（USD）</v>
      </c>
      <c r="F175" s="68">
        <f>K175+L175</f>
        <v>5000</v>
      </c>
      <c r="G175" s="61">
        <f>G179</f>
        <v>5000</v>
      </c>
      <c r="H175" s="60"/>
      <c r="I175" s="60"/>
      <c r="J175" s="62"/>
      <c r="K175" s="67">
        <f t="shared" ref="K175:L177" si="28">K179</f>
        <v>5000</v>
      </c>
      <c r="L175" s="67">
        <f t="shared" si="28"/>
        <v>0</v>
      </c>
      <c r="M175" s="65"/>
      <c r="N175" s="70">
        <f>ROUND(K175*$N$4,0)</f>
        <v>550000</v>
      </c>
    </row>
    <row r="176" spans="1:14" ht="12.75" customHeight="1" x14ac:dyDescent="0.2">
      <c r="A176" s="121"/>
      <c r="B176" s="122"/>
      <c r="C176" s="122"/>
      <c r="D176" s="123"/>
      <c r="E176" s="52" t="str">
        <f>CONCATENATE("小計（",$L$5,"）")</f>
        <v>小計（MMK）</v>
      </c>
      <c r="F176" s="68">
        <f>K176+L176</f>
        <v>0</v>
      </c>
      <c r="G176" s="61"/>
      <c r="H176" s="61">
        <f>H180</f>
        <v>0</v>
      </c>
      <c r="I176" s="60"/>
      <c r="J176" s="62"/>
      <c r="K176" s="67">
        <f t="shared" si="28"/>
        <v>0</v>
      </c>
      <c r="L176" s="67">
        <f t="shared" si="28"/>
        <v>0</v>
      </c>
      <c r="M176" s="65"/>
      <c r="N176" s="70">
        <f>ROUND(K176*$N$5,0)</f>
        <v>0</v>
      </c>
    </row>
    <row r="177" spans="1:14" ht="12.75" customHeight="1" outlineLevel="1" x14ac:dyDescent="0.2">
      <c r="A177" s="121"/>
      <c r="B177" s="122"/>
      <c r="C177" s="122"/>
      <c r="D177" s="123"/>
      <c r="E177" s="52" t="str">
        <f>CONCATENATE("小計（",$L$6,"）")</f>
        <v>小計（THB）</v>
      </c>
      <c r="F177" s="68">
        <f>K177+L177</f>
        <v>0</v>
      </c>
      <c r="G177" s="61"/>
      <c r="H177" s="60"/>
      <c r="I177" s="61">
        <f>I181</f>
        <v>0</v>
      </c>
      <c r="J177" s="62"/>
      <c r="K177" s="67">
        <f t="shared" si="28"/>
        <v>0</v>
      </c>
      <c r="L177" s="67">
        <f t="shared" si="28"/>
        <v>0</v>
      </c>
      <c r="M177" s="65"/>
      <c r="N177" s="70">
        <f>ROUND(K177*$N$6,0)</f>
        <v>0</v>
      </c>
    </row>
    <row r="178" spans="1:14" ht="12.75" customHeight="1" x14ac:dyDescent="0.2">
      <c r="A178" s="121"/>
      <c r="B178" s="122"/>
      <c r="C178" s="122"/>
      <c r="D178" s="123"/>
      <c r="E178" s="66" t="str">
        <f>CONCATENATE("小計（",$L$7,"）")</f>
        <v>小計（日本円）</v>
      </c>
      <c r="F178" s="68">
        <f>K178+L178</f>
        <v>300000</v>
      </c>
      <c r="G178" s="69"/>
      <c r="H178" s="68"/>
      <c r="I178" s="68"/>
      <c r="J178" s="61">
        <f>J182</f>
        <v>300000</v>
      </c>
      <c r="K178" s="222">
        <f>K182</f>
        <v>300000</v>
      </c>
      <c r="L178" s="257">
        <f>L182</f>
        <v>0</v>
      </c>
      <c r="M178" s="51"/>
      <c r="N178" s="55">
        <f>K178</f>
        <v>300000</v>
      </c>
    </row>
    <row r="179" spans="1:14" ht="12.75" customHeight="1" x14ac:dyDescent="0.2">
      <c r="A179" s="71"/>
      <c r="B179" s="89" t="s">
        <v>534</v>
      </c>
      <c r="C179" s="124"/>
      <c r="D179" s="90"/>
      <c r="E179" s="30" t="str">
        <f>$L$4</f>
        <v>USD</v>
      </c>
      <c r="F179" s="337">
        <f t="shared" ref="F179:F187" si="29">K179+L179</f>
        <v>5000</v>
      </c>
      <c r="G179" s="340">
        <f>K179</f>
        <v>5000</v>
      </c>
      <c r="H179" s="49"/>
      <c r="I179" s="49"/>
      <c r="J179" s="79"/>
      <c r="K179" s="482">
        <f>'別表6；現地事業後方支援経費　主契約団体'!P75+'別表6；現地事業後方支援経費　ﾊﾟｰﾄﾅｰ'!P75</f>
        <v>5000</v>
      </c>
      <c r="L179" s="482">
        <f>'別表6；現地事業後方支援経費　主契約団体'!Q75+'別表6；現地事業後方支援経費　ﾊﾟｰﾄﾅｰ'!Q75</f>
        <v>0</v>
      </c>
      <c r="M179" s="526">
        <v>6</v>
      </c>
      <c r="N179" s="45">
        <f>ROUND(K179*$N$4,0)</f>
        <v>550000</v>
      </c>
    </row>
    <row r="180" spans="1:14" ht="12.75" customHeight="1" x14ac:dyDescent="0.2">
      <c r="A180" s="71"/>
      <c r="B180" s="91"/>
      <c r="C180" s="240"/>
      <c r="D180" s="92"/>
      <c r="E180" s="332" t="str">
        <f>CONCATENATE("現地通貨（",$L$5,"）")</f>
        <v>現地通貨（MMK）</v>
      </c>
      <c r="F180" s="338">
        <f t="shared" si="29"/>
        <v>0</v>
      </c>
      <c r="G180" s="80"/>
      <c r="H180" s="36">
        <f>K180</f>
        <v>0</v>
      </c>
      <c r="I180" s="81"/>
      <c r="J180" s="82"/>
      <c r="K180" s="156">
        <f>'別表6；現地事業後方支援経費　主契約団体'!P76+'別表6；現地事業後方支援経費　ﾊﾟｰﾄﾅｰ'!P76</f>
        <v>0</v>
      </c>
      <c r="L180" s="156">
        <f>'別表6；現地事業後方支援経費　主契約団体'!Q76+'別表6；現地事業後方支援経費　ﾊﾟｰﾄﾅｰ'!Q76</f>
        <v>0</v>
      </c>
      <c r="M180" s="527"/>
      <c r="N180" s="46">
        <f>ROUND(K180*$N$5,0)</f>
        <v>0</v>
      </c>
    </row>
    <row r="181" spans="1:14" ht="12.75" customHeight="1" outlineLevel="1" x14ac:dyDescent="0.2">
      <c r="A181" s="71"/>
      <c r="B181" s="93"/>
      <c r="C181" s="125"/>
      <c r="D181" s="94"/>
      <c r="E181" s="31" t="str">
        <f>CONCATENATE("現地通貨（",$L$6,"）")</f>
        <v>現地通貨（THB）</v>
      </c>
      <c r="F181" s="339">
        <f t="shared" si="29"/>
        <v>0</v>
      </c>
      <c r="G181" s="80"/>
      <c r="H181" s="81"/>
      <c r="I181" s="36">
        <f>K181</f>
        <v>0</v>
      </c>
      <c r="J181" s="82"/>
      <c r="K181" s="163">
        <f>'別表6；現地事業後方支援経費　主契約団体'!P77+'別表6；現地事業後方支援経費　ﾊﾟｰﾄﾅｰ'!P77</f>
        <v>0</v>
      </c>
      <c r="L181" s="163">
        <f>'別表6；現地事業後方支援経費　主契約団体'!Q77+'別表6；現地事業後方支援経費　ﾊﾟｰﾄﾅｰ'!Q77</f>
        <v>0</v>
      </c>
      <c r="M181" s="527"/>
      <c r="N181" s="46">
        <f>ROUND(K181*$N$6,0)</f>
        <v>0</v>
      </c>
    </row>
    <row r="182" spans="1:14" ht="12.75" customHeight="1" x14ac:dyDescent="0.2">
      <c r="A182" s="72"/>
      <c r="B182" s="237" t="s">
        <v>535</v>
      </c>
      <c r="C182" s="238"/>
      <c r="D182" s="239"/>
      <c r="E182" s="134" t="str">
        <f>$L$7</f>
        <v>日本円</v>
      </c>
      <c r="F182" s="503">
        <f t="shared" si="29"/>
        <v>300000</v>
      </c>
      <c r="G182" s="26"/>
      <c r="H182" s="40"/>
      <c r="I182" s="40"/>
      <c r="J182" s="504">
        <f>K182</f>
        <v>300000</v>
      </c>
      <c r="K182" s="505">
        <f>'別表6；現地事業後方支援経費　主契約団体'!P78+'別表6；現地事業後方支援経費　ﾊﾟｰﾄﾅｰ'!P78</f>
        <v>300000</v>
      </c>
      <c r="L182" s="505">
        <f>'別表6；現地事業後方支援経費　主契約団体'!Q78+'別表6；現地事業後方支援経費　ﾊﾟｰﾄﾅｰ'!Q78</f>
        <v>0</v>
      </c>
      <c r="M182" s="528"/>
      <c r="N182" s="42">
        <f>K182</f>
        <v>300000</v>
      </c>
    </row>
    <row r="183" spans="1:14" ht="12.75" customHeight="1" x14ac:dyDescent="0.2">
      <c r="A183" s="428" t="s">
        <v>509</v>
      </c>
      <c r="B183" s="429"/>
      <c r="C183" s="429"/>
      <c r="D183" s="126"/>
      <c r="E183" s="30" t="str">
        <f>CONCATENATE("小計（",$L$4,"）")</f>
        <v>小計（USD）</v>
      </c>
      <c r="F183" s="341">
        <f t="shared" si="29"/>
        <v>311289.3</v>
      </c>
      <c r="G183" s="227">
        <f>K183</f>
        <v>311289.3</v>
      </c>
      <c r="H183" s="226"/>
      <c r="I183" s="226"/>
      <c r="J183" s="228"/>
      <c r="K183" s="456">
        <f>K13+K171+K175+K150</f>
        <v>311289.3</v>
      </c>
      <c r="L183" s="456">
        <f>L13+L171+L175+L150</f>
        <v>0</v>
      </c>
      <c r="M183" s="229"/>
      <c r="N183" s="155">
        <f>ROUND(K183*$N$4,0)</f>
        <v>34241823</v>
      </c>
    </row>
    <row r="184" spans="1:14" ht="12.75" customHeight="1" x14ac:dyDescent="0.2">
      <c r="A184" s="127"/>
      <c r="B184" s="128"/>
      <c r="C184" s="128"/>
      <c r="D184" s="129"/>
      <c r="E184" s="83" t="str">
        <f>CONCATENATE("小計（",$L$5,"）")</f>
        <v>小計（MMK）</v>
      </c>
      <c r="F184" s="231">
        <f t="shared" si="29"/>
        <v>19054704.5</v>
      </c>
      <c r="G184" s="230"/>
      <c r="H184" s="231">
        <f>K184</f>
        <v>19054704.5</v>
      </c>
      <c r="I184" s="232"/>
      <c r="J184" s="233"/>
      <c r="K184" s="159">
        <f>K14+K172+K176+K151</f>
        <v>19054704.5</v>
      </c>
      <c r="L184" s="159">
        <f t="shared" ref="L184" si="30">L14+L172+L176+L151</f>
        <v>0</v>
      </c>
      <c r="M184" s="160"/>
      <c r="N184" s="161">
        <f>ROUND(K184*$N$5,0)</f>
        <v>1524376</v>
      </c>
    </row>
    <row r="185" spans="1:14" ht="12.75" customHeight="1" outlineLevel="1" x14ac:dyDescent="0.2">
      <c r="A185" s="127"/>
      <c r="B185" s="128"/>
      <c r="C185" s="128"/>
      <c r="D185" s="129"/>
      <c r="E185" s="83" t="str">
        <f>CONCATENATE("小計（",$L$6,"）")</f>
        <v>小計（THB）</v>
      </c>
      <c r="F185" s="231">
        <f t="shared" si="29"/>
        <v>446920.45</v>
      </c>
      <c r="G185" s="230"/>
      <c r="H185" s="232"/>
      <c r="I185" s="231">
        <f>K185</f>
        <v>446920.45</v>
      </c>
      <c r="J185" s="233"/>
      <c r="K185" s="159">
        <f>K15+K173+K177+K152</f>
        <v>446920.45</v>
      </c>
      <c r="L185" s="159">
        <f t="shared" ref="L185:L186" si="31">L15+L173+L177+L152</f>
        <v>0</v>
      </c>
      <c r="M185" s="160"/>
      <c r="N185" s="161">
        <f>ROUND(K185*$N$6,0)</f>
        <v>1340761</v>
      </c>
    </row>
    <row r="186" spans="1:14" ht="12.75" customHeight="1" x14ac:dyDescent="0.2">
      <c r="A186" s="130"/>
      <c r="B186" s="131"/>
      <c r="C186" s="131"/>
      <c r="D186" s="132"/>
      <c r="E186" s="31" t="str">
        <f>CONCATENATE("小計（",$L$7,"）")</f>
        <v>小計（日本円）</v>
      </c>
      <c r="F186" s="506">
        <f t="shared" si="29"/>
        <v>6368967</v>
      </c>
      <c r="G186" s="234"/>
      <c r="H186" s="235"/>
      <c r="I186" s="235"/>
      <c r="J186" s="39">
        <f>K186</f>
        <v>6241097</v>
      </c>
      <c r="K186" s="481">
        <f>K16+K174+K178+K153</f>
        <v>6241097</v>
      </c>
      <c r="L186" s="481">
        <f t="shared" si="31"/>
        <v>127870</v>
      </c>
      <c r="M186" s="236"/>
      <c r="N186" s="165">
        <f>K186</f>
        <v>6241097</v>
      </c>
    </row>
    <row r="187" spans="1:14" ht="12.75" customHeight="1" x14ac:dyDescent="0.2">
      <c r="A187" s="135" t="s">
        <v>510</v>
      </c>
      <c r="B187" s="136"/>
      <c r="C187" s="136"/>
      <c r="D187" s="137"/>
      <c r="E187" s="136" t="s">
        <v>511</v>
      </c>
      <c r="F187" s="73">
        <f t="shared" si="29"/>
        <v>43475927</v>
      </c>
      <c r="G187" s="74"/>
      <c r="H187" s="74"/>
      <c r="I187" s="74"/>
      <c r="J187" s="75"/>
      <c r="K187" s="76">
        <f>ROUNDDOWN(K183*$N$4+K184*$N$5+K185*$N$6+K186,0)</f>
        <v>43348057</v>
      </c>
      <c r="L187" s="76">
        <f>ROUNDDOWN(L183*$N$4+L184*$N$5+L185*$N$6+L186,0)</f>
        <v>127870</v>
      </c>
      <c r="M187" s="51"/>
      <c r="N187" s="77">
        <f>SUM(N183:N186)</f>
        <v>43348057</v>
      </c>
    </row>
    <row r="188" spans="1:14" ht="16.5" customHeight="1" x14ac:dyDescent="0.2">
      <c r="A188" s="335" t="s">
        <v>412</v>
      </c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</row>
    <row r="192" spans="1:14" ht="12.75" customHeight="1" x14ac:dyDescent="0.2">
      <c r="H192" s="117"/>
      <c r="I192" s="117"/>
      <c r="J192" s="117"/>
    </row>
    <row r="193" spans="8:10" ht="12.75" customHeight="1" x14ac:dyDescent="0.2">
      <c r="H193" s="117"/>
      <c r="I193" s="117"/>
      <c r="J193" s="117"/>
    </row>
  </sheetData>
  <mergeCells count="18">
    <mergeCell ref="G10:J10"/>
    <mergeCell ref="K10:L10"/>
    <mergeCell ref="A171:D171"/>
    <mergeCell ref="M179:M182"/>
    <mergeCell ref="M57:M58"/>
    <mergeCell ref="M59:M61"/>
    <mergeCell ref="M62:M149"/>
    <mergeCell ref="M160:M170"/>
    <mergeCell ref="A10:D11"/>
    <mergeCell ref="E10:E11"/>
    <mergeCell ref="F10:F11"/>
    <mergeCell ref="A172:D174"/>
    <mergeCell ref="N10:N11"/>
    <mergeCell ref="M21:M24"/>
    <mergeCell ref="M25:M28"/>
    <mergeCell ref="M29:M40"/>
    <mergeCell ref="M41:M52"/>
    <mergeCell ref="M10:M11"/>
  </mergeCells>
  <phoneticPr fontId="11"/>
  <conditionalFormatting sqref="H11:I11">
    <cfRule type="cellIs" dxfId="2" priority="1" operator="equal">
      <formula>0</formula>
    </cfRule>
  </conditionalFormatting>
  <dataValidations count="2">
    <dataValidation type="list" allowBlank="1" showInputMessage="1" showErrorMessage="1" sqref="L4:L6">
      <formula1>INDIRECT("通貨ﾘｽﾄ!A1:A130")</formula1>
    </dataValidation>
    <dataValidation type="list" allowBlank="1" showInputMessage="1" showErrorMessage="1" sqref="E6">
      <formula1>"5,10,15"</formula1>
    </dataValidation>
  </dataValidations>
  <printOptions horizontalCentered="1"/>
  <pageMargins left="0.70866141732283472" right="0.31496062992125984" top="0.31496062992125984" bottom="0.19685039370078741" header="0.31496062992125984" footer="0.19685039370078741"/>
  <pageSetup paperSize="9" scale="69" fitToHeight="0" orientation="portrait" cellComments="asDisplayed" r:id="rId1"/>
  <rowBreaks count="2" manualBreakCount="2">
    <brk id="52" max="13" man="1"/>
    <brk id="149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93"/>
  <sheetViews>
    <sheetView showGridLines="0" tabSelected="1" view="pageBreakPreview" zoomScale="110" zoomScaleNormal="100" zoomScaleSheetLayoutView="110" workbookViewId="0"/>
  </sheetViews>
  <sheetFormatPr defaultRowHeight="12.75" customHeight="1" outlineLevelRow="1" outlineLevelCol="1" x14ac:dyDescent="0.2"/>
  <cols>
    <col min="1" max="3" width="2" customWidth="1"/>
    <col min="4" max="4" width="23.453125" customWidth="1"/>
    <col min="5" max="5" width="12.453125" customWidth="1"/>
    <col min="6" max="6" width="11.36328125" style="15" customWidth="1"/>
    <col min="7" max="7" width="9.36328125" style="15" customWidth="1"/>
    <col min="8" max="8" width="10.7265625" style="15" customWidth="1"/>
    <col min="9" max="9" width="10.7265625" style="15" customWidth="1" outlineLevel="1"/>
    <col min="10" max="10" width="11" style="15" bestFit="1" customWidth="1"/>
    <col min="11" max="11" width="10.7265625" style="15" customWidth="1"/>
    <col min="12" max="12" width="10.36328125" style="15" customWidth="1"/>
    <col min="13" max="13" width="4" style="10" customWidth="1"/>
    <col min="14" max="14" width="14" customWidth="1"/>
    <col min="15" max="15" width="2.453125" customWidth="1"/>
  </cols>
  <sheetData>
    <row r="1" spans="1:14" ht="12.75" customHeight="1" x14ac:dyDescent="0.2">
      <c r="A1" s="523" t="s">
        <v>529</v>
      </c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273" t="s">
        <v>0</v>
      </c>
    </row>
    <row r="2" spans="1:14" ht="12.75" customHeight="1" x14ac:dyDescent="0.2">
      <c r="A2" s="509" t="s">
        <v>521</v>
      </c>
      <c r="B2" s="512"/>
      <c r="C2" s="512"/>
      <c r="D2" s="512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2.75" customHeight="1" x14ac:dyDescent="0.2">
      <c r="A3" s="513"/>
      <c r="B3" s="510"/>
      <c r="C3" s="510"/>
      <c r="D3" s="510" t="s">
        <v>1</v>
      </c>
      <c r="E3" s="173"/>
      <c r="F3" s="173"/>
      <c r="G3" s="173"/>
      <c r="H3" s="173"/>
      <c r="I3" s="173"/>
      <c r="J3" s="173"/>
      <c r="K3" s="173"/>
      <c r="L3" s="173"/>
      <c r="M3" s="174"/>
      <c r="N3" s="174"/>
    </row>
    <row r="4" spans="1:14" ht="12.75" customHeight="1" x14ac:dyDescent="0.2">
      <c r="A4" s="513"/>
      <c r="B4" s="511"/>
      <c r="C4" s="511"/>
      <c r="D4" s="511" t="s">
        <v>2</v>
      </c>
      <c r="E4" s="507">
        <f>K187</f>
        <v>26353611</v>
      </c>
      <c r="F4" s="41"/>
      <c r="G4" s="41"/>
      <c r="H4" s="41"/>
      <c r="I4" s="41"/>
      <c r="J4" s="41"/>
      <c r="K4" s="88">
        <v>1</v>
      </c>
      <c r="L4" s="87" t="s">
        <v>512</v>
      </c>
      <c r="M4" s="86" t="s">
        <v>438</v>
      </c>
      <c r="N4" s="389">
        <v>110</v>
      </c>
    </row>
    <row r="5" spans="1:14" ht="12.75" customHeight="1" x14ac:dyDescent="0.2">
      <c r="A5" s="510"/>
      <c r="B5" s="510"/>
      <c r="C5" s="510"/>
      <c r="D5" s="510" t="s">
        <v>518</v>
      </c>
      <c r="E5" s="507">
        <f>F187</f>
        <v>26481481</v>
      </c>
      <c r="F5" s="87"/>
      <c r="G5" s="87"/>
      <c r="H5" s="87"/>
      <c r="I5" s="87"/>
      <c r="J5" s="87"/>
      <c r="K5" s="41" t="s">
        <v>298</v>
      </c>
      <c r="L5" s="84" t="s">
        <v>177</v>
      </c>
      <c r="M5" s="86" t="s">
        <v>438</v>
      </c>
      <c r="N5" s="388">
        <v>0.08</v>
      </c>
    </row>
    <row r="6" spans="1:14" ht="12.75" customHeight="1" outlineLevel="1" x14ac:dyDescent="0.2">
      <c r="A6" s="87"/>
      <c r="B6" s="87"/>
      <c r="C6" s="87"/>
      <c r="D6" s="510" t="s">
        <v>523</v>
      </c>
      <c r="E6" s="522">
        <f>'予算詳細　全体'!E6</f>
        <v>5</v>
      </c>
      <c r="F6" s="87"/>
      <c r="G6" s="87"/>
      <c r="H6" s="87"/>
      <c r="I6" s="87"/>
      <c r="J6" s="87"/>
      <c r="K6" s="41" t="s">
        <v>299</v>
      </c>
      <c r="L6" s="84" t="s">
        <v>247</v>
      </c>
      <c r="M6" s="86" t="s">
        <v>438</v>
      </c>
      <c r="N6" s="388">
        <v>3</v>
      </c>
    </row>
    <row r="7" spans="1:14" ht="12.75" customHeight="1" x14ac:dyDescent="0.2">
      <c r="A7" s="334" t="s">
        <v>413</v>
      </c>
      <c r="B7" s="85"/>
      <c r="C7" s="85"/>
      <c r="D7" s="85"/>
      <c r="E7" s="336"/>
      <c r="F7" s="334"/>
      <c r="G7" s="384"/>
      <c r="H7" s="334" t="s">
        <v>439</v>
      </c>
      <c r="I7" s="85"/>
      <c r="J7" s="85"/>
      <c r="K7" s="85"/>
      <c r="L7" s="139" t="s">
        <v>26</v>
      </c>
      <c r="M7" s="85"/>
      <c r="N7" s="85"/>
    </row>
    <row r="8" spans="1:14" ht="12.75" customHeight="1" x14ac:dyDescent="0.2">
      <c r="A8" s="334" t="s">
        <v>440</v>
      </c>
      <c r="B8" s="85"/>
      <c r="C8" s="85"/>
      <c r="D8" s="85"/>
      <c r="E8" s="336"/>
      <c r="F8" s="334"/>
      <c r="G8" s="334"/>
      <c r="H8" s="334"/>
      <c r="I8" s="85"/>
      <c r="J8" s="85"/>
      <c r="K8" s="85"/>
      <c r="L8" s="139"/>
      <c r="M8" s="85"/>
      <c r="N8" s="85"/>
    </row>
    <row r="9" spans="1:14" ht="15" customHeight="1" x14ac:dyDescent="0.2">
      <c r="A9" s="334" t="s">
        <v>526</v>
      </c>
      <c r="B9" s="85"/>
      <c r="C9" s="85"/>
      <c r="D9" s="85"/>
      <c r="E9" s="333"/>
      <c r="F9" s="333"/>
      <c r="G9" s="85"/>
      <c r="H9" s="85"/>
      <c r="I9" s="85"/>
      <c r="J9" s="85"/>
      <c r="K9" s="85"/>
      <c r="L9" s="139"/>
      <c r="M9" s="85"/>
      <c r="N9" s="85"/>
    </row>
    <row r="10" spans="1:14" ht="18" customHeight="1" x14ac:dyDescent="0.2">
      <c r="A10" s="538" t="s">
        <v>306</v>
      </c>
      <c r="B10" s="539"/>
      <c r="C10" s="539"/>
      <c r="D10" s="540"/>
      <c r="E10" s="526" t="s">
        <v>307</v>
      </c>
      <c r="F10" s="544" t="s">
        <v>441</v>
      </c>
      <c r="G10" s="531" t="s">
        <v>442</v>
      </c>
      <c r="H10" s="532"/>
      <c r="I10" s="532"/>
      <c r="J10" s="533"/>
      <c r="K10" s="531" t="s">
        <v>443</v>
      </c>
      <c r="L10" s="533"/>
      <c r="M10" s="529" t="s">
        <v>444</v>
      </c>
      <c r="N10" s="529" t="s">
        <v>445</v>
      </c>
    </row>
    <row r="11" spans="1:14" ht="18" customHeight="1" x14ac:dyDescent="0.2">
      <c r="A11" s="541"/>
      <c r="B11" s="542"/>
      <c r="C11" s="542"/>
      <c r="D11" s="543"/>
      <c r="E11" s="528"/>
      <c r="F11" s="545"/>
      <c r="G11" s="25" t="s">
        <v>446</v>
      </c>
      <c r="H11" s="25" t="str">
        <f>$L$5</f>
        <v>MMK</v>
      </c>
      <c r="I11" s="25" t="str">
        <f>$L$6</f>
        <v>THB</v>
      </c>
      <c r="J11" s="25" t="s">
        <v>26</v>
      </c>
      <c r="K11" s="475" t="s">
        <v>447</v>
      </c>
      <c r="L11" s="475" t="s">
        <v>448</v>
      </c>
      <c r="M11" s="530"/>
      <c r="N11" s="530"/>
    </row>
    <row r="12" spans="1:14" ht="13" x14ac:dyDescent="0.2">
      <c r="A12" s="95"/>
      <c r="B12" s="96"/>
      <c r="C12" s="96"/>
      <c r="D12" s="97"/>
      <c r="E12" s="469"/>
      <c r="F12" s="27" t="s">
        <v>449</v>
      </c>
      <c r="G12" s="25" t="s">
        <v>450</v>
      </c>
      <c r="H12" s="25" t="s">
        <v>451</v>
      </c>
      <c r="I12" s="25" t="s">
        <v>452</v>
      </c>
      <c r="J12" s="25" t="s">
        <v>453</v>
      </c>
      <c r="K12" s="29" t="s">
        <v>454</v>
      </c>
      <c r="L12" s="28" t="s">
        <v>455</v>
      </c>
      <c r="M12" s="471"/>
      <c r="N12" s="44"/>
    </row>
    <row r="13" spans="1:14" ht="12.75" customHeight="1" x14ac:dyDescent="0.2">
      <c r="A13" s="98" t="s">
        <v>456</v>
      </c>
      <c r="B13" s="99"/>
      <c r="C13" s="99"/>
      <c r="D13" s="100"/>
      <c r="E13" s="50" t="str">
        <f>CONCATENATE("小計（",$L$4,"）")</f>
        <v>小計（USD）</v>
      </c>
      <c r="F13" s="67">
        <f>K13+L13</f>
        <v>162186</v>
      </c>
      <c r="G13" s="222">
        <f>SUM(G17,G53,G142,G146)</f>
        <v>162186</v>
      </c>
      <c r="H13" s="67"/>
      <c r="I13" s="67"/>
      <c r="J13" s="76"/>
      <c r="K13" s="222">
        <f>SUM(K17,K53,K142,K146)</f>
        <v>162186</v>
      </c>
      <c r="L13" s="222">
        <f t="shared" ref="K13:L16" si="0">SUM(L17,L53,L142,L146)</f>
        <v>0</v>
      </c>
      <c r="M13" s="51"/>
      <c r="N13" s="56">
        <f>ROUND(K13*$N$4,0)</f>
        <v>17840460</v>
      </c>
    </row>
    <row r="14" spans="1:14" ht="12.75" customHeight="1" x14ac:dyDescent="0.2">
      <c r="A14" s="101"/>
      <c r="B14" s="102"/>
      <c r="C14" s="102"/>
      <c r="D14" s="103"/>
      <c r="E14" s="52" t="str">
        <f>CONCATENATE("小計（",$L$5,"）")</f>
        <v>小計（MMK）</v>
      </c>
      <c r="F14" s="67">
        <f t="shared" ref="F14:F16" si="1">K14+L14</f>
        <v>5364490</v>
      </c>
      <c r="G14" s="222"/>
      <c r="H14" s="222">
        <f>SUM(H18,H54,H143,H147)</f>
        <v>5364490</v>
      </c>
      <c r="I14" s="67"/>
      <c r="J14" s="76"/>
      <c r="K14" s="222">
        <f t="shared" si="0"/>
        <v>5364490</v>
      </c>
      <c r="L14" s="222">
        <f t="shared" si="0"/>
        <v>0</v>
      </c>
      <c r="M14" s="51"/>
      <c r="N14" s="57">
        <f>ROUND(K14*$N$5,0)</f>
        <v>429159</v>
      </c>
    </row>
    <row r="15" spans="1:14" ht="12.75" customHeight="1" outlineLevel="1" x14ac:dyDescent="0.2">
      <c r="A15" s="101"/>
      <c r="B15" s="102"/>
      <c r="C15" s="102"/>
      <c r="D15" s="103"/>
      <c r="E15" s="52" t="str">
        <f>CONCATENATE("小計（",$L$6,"）")</f>
        <v>小計（THB）</v>
      </c>
      <c r="F15" s="67">
        <f t="shared" si="1"/>
        <v>120449</v>
      </c>
      <c r="G15" s="222"/>
      <c r="H15" s="67"/>
      <c r="I15" s="222">
        <f>SUM(I19,I55,I144,I148)</f>
        <v>120449</v>
      </c>
      <c r="J15" s="76"/>
      <c r="K15" s="222">
        <f t="shared" si="0"/>
        <v>120449</v>
      </c>
      <c r="L15" s="222">
        <f t="shared" si="0"/>
        <v>0</v>
      </c>
      <c r="M15" s="51"/>
      <c r="N15" s="57">
        <f>ROUND(K15*$N$6,0)</f>
        <v>361347</v>
      </c>
    </row>
    <row r="16" spans="1:14" ht="12.75" customHeight="1" x14ac:dyDescent="0.2">
      <c r="A16" s="101"/>
      <c r="B16" s="102"/>
      <c r="C16" s="102"/>
      <c r="D16" s="103"/>
      <c r="E16" s="467" t="str">
        <f>CONCATENATE("小計（",$L$7,"）")</f>
        <v>小計（日本円）</v>
      </c>
      <c r="F16" s="222">
        <f t="shared" si="1"/>
        <v>3201100</v>
      </c>
      <c r="G16" s="257"/>
      <c r="H16" s="257"/>
      <c r="I16" s="257"/>
      <c r="J16" s="222">
        <f>SUM(J20,J56,J145,J149)</f>
        <v>3080950</v>
      </c>
      <c r="K16" s="222">
        <f>SUM(K20,K56,K145,K149)</f>
        <v>3080950</v>
      </c>
      <c r="L16" s="222">
        <f t="shared" si="0"/>
        <v>120150</v>
      </c>
      <c r="M16" s="51"/>
      <c r="N16" s="58">
        <f>K16</f>
        <v>3080950</v>
      </c>
    </row>
    <row r="17" spans="1:14" ht="12.75" customHeight="1" x14ac:dyDescent="0.2">
      <c r="A17" s="53"/>
      <c r="B17" s="112" t="s">
        <v>457</v>
      </c>
      <c r="C17" s="7"/>
      <c r="D17" s="113"/>
      <c r="E17" s="466" t="str">
        <f>CONCATENATE("小計（",$L$4,"）")</f>
        <v>小計（USD）</v>
      </c>
      <c r="F17" s="150">
        <f>K17+L17</f>
        <v>107700</v>
      </c>
      <c r="G17" s="151">
        <f>K17</f>
        <v>107700</v>
      </c>
      <c r="H17" s="152"/>
      <c r="I17" s="152"/>
      <c r="J17" s="153"/>
      <c r="K17" s="32">
        <f>K21+K25+K29+K41</f>
        <v>107700</v>
      </c>
      <c r="L17" s="32">
        <f>L21+L25+L29+L41</f>
        <v>0</v>
      </c>
      <c r="M17" s="154"/>
      <c r="N17" s="155">
        <f>ROUND(K17*$N$4,0)</f>
        <v>11847000</v>
      </c>
    </row>
    <row r="18" spans="1:14" ht="12.75" customHeight="1" x14ac:dyDescent="0.2">
      <c r="A18" s="53"/>
      <c r="B18" s="8"/>
      <c r="C18" s="20"/>
      <c r="D18" s="9"/>
      <c r="E18" s="83" t="str">
        <f>CONCATENATE("小計（",$L$5,"）")</f>
        <v>小計（MMK）</v>
      </c>
      <c r="F18" s="156">
        <f t="shared" ref="F18:F28" si="2">K18+L18</f>
        <v>4100000</v>
      </c>
      <c r="G18" s="157"/>
      <c r="H18" s="36">
        <f>K18</f>
        <v>4100000</v>
      </c>
      <c r="I18" s="81"/>
      <c r="J18" s="158"/>
      <c r="K18" s="159">
        <f t="shared" ref="K18:L20" si="3">K22+K26+K30+K42</f>
        <v>4100000</v>
      </c>
      <c r="L18" s="159">
        <f t="shared" si="3"/>
        <v>0</v>
      </c>
      <c r="M18" s="160"/>
      <c r="N18" s="161">
        <f>ROUND(K18*$N$5,0)</f>
        <v>328000</v>
      </c>
    </row>
    <row r="19" spans="1:14" ht="12.75" customHeight="1" outlineLevel="1" x14ac:dyDescent="0.2">
      <c r="A19" s="53"/>
      <c r="B19" s="8"/>
      <c r="C19" s="20"/>
      <c r="D19" s="9"/>
      <c r="E19" s="83" t="str">
        <f>CONCATENATE("小計（",$L$6,"）")</f>
        <v>小計（THB）</v>
      </c>
      <c r="F19" s="156">
        <f t="shared" si="2"/>
        <v>120000</v>
      </c>
      <c r="G19" s="157"/>
      <c r="H19" s="81"/>
      <c r="I19" s="36">
        <f>K19</f>
        <v>120000</v>
      </c>
      <c r="J19" s="158"/>
      <c r="K19" s="33">
        <f t="shared" si="3"/>
        <v>120000</v>
      </c>
      <c r="L19" s="33">
        <f t="shared" si="3"/>
        <v>0</v>
      </c>
      <c r="M19" s="162"/>
      <c r="N19" s="161">
        <f>ROUND(K19*$N$6,0)</f>
        <v>360000</v>
      </c>
    </row>
    <row r="20" spans="1:14" ht="12.75" customHeight="1" x14ac:dyDescent="0.2">
      <c r="A20" s="53"/>
      <c r="B20" s="8"/>
      <c r="C20" s="16"/>
      <c r="D20" s="4"/>
      <c r="E20" s="83" t="str">
        <f>CONCATENATE("小計（",$L$7,"）")</f>
        <v>小計（日本円）</v>
      </c>
      <c r="F20" s="163">
        <f t="shared" si="2"/>
        <v>1175500</v>
      </c>
      <c r="G20" s="258"/>
      <c r="H20" s="258"/>
      <c r="I20" s="258"/>
      <c r="J20" s="37">
        <f>K20</f>
        <v>1175500</v>
      </c>
      <c r="K20" s="501">
        <f t="shared" si="3"/>
        <v>1175500</v>
      </c>
      <c r="L20" s="501">
        <f t="shared" si="3"/>
        <v>0</v>
      </c>
      <c r="M20" s="164"/>
      <c r="N20" s="165">
        <f>K20</f>
        <v>1175500</v>
      </c>
    </row>
    <row r="21" spans="1:14" ht="12.75" customHeight="1" x14ac:dyDescent="0.2">
      <c r="A21" s="53"/>
      <c r="B21" s="2"/>
      <c r="C21" s="89" t="s">
        <v>458</v>
      </c>
      <c r="D21" s="90"/>
      <c r="E21" s="30" t="str">
        <f>$L$4</f>
        <v>USD</v>
      </c>
      <c r="F21" s="150">
        <f>K21+L21</f>
        <v>95000</v>
      </c>
      <c r="G21" s="151">
        <f>K21</f>
        <v>95000</v>
      </c>
      <c r="H21" s="152"/>
      <c r="I21" s="152"/>
      <c r="J21" s="153"/>
      <c r="K21" s="447">
        <f>'別表1；資機材等購入費　主契約団体'!P105</f>
        <v>95000</v>
      </c>
      <c r="L21" s="447">
        <f>'別表1；資機材等購入費　主契約団体'!Q105</f>
        <v>0</v>
      </c>
      <c r="M21" s="526">
        <v>1</v>
      </c>
      <c r="N21" s="155">
        <f>ROUND(K21*$N$4,0)</f>
        <v>10450000</v>
      </c>
    </row>
    <row r="22" spans="1:14" ht="12.75" customHeight="1" x14ac:dyDescent="0.2">
      <c r="A22" s="53"/>
      <c r="B22" s="2"/>
      <c r="C22" s="91"/>
      <c r="D22" s="92"/>
      <c r="E22" s="83" t="str">
        <f>CONCATENATE("現地通貨（",$L$5,"）")</f>
        <v>現地通貨（MMK）</v>
      </c>
      <c r="F22" s="156">
        <f t="shared" si="2"/>
        <v>3000000</v>
      </c>
      <c r="G22" s="157"/>
      <c r="H22" s="36">
        <f>K22</f>
        <v>3000000</v>
      </c>
      <c r="I22" s="81"/>
      <c r="J22" s="158"/>
      <c r="K22" s="159">
        <f>'別表1；資機材等購入費　主契約団体'!P106</f>
        <v>3000000</v>
      </c>
      <c r="L22" s="33">
        <f>'別表1；資機材等購入費　主契約団体'!Q106</f>
        <v>0</v>
      </c>
      <c r="M22" s="527"/>
      <c r="N22" s="161">
        <f>ROUND(K22*$N$5,0)</f>
        <v>240000</v>
      </c>
    </row>
    <row r="23" spans="1:14" ht="12.75" customHeight="1" outlineLevel="1" x14ac:dyDescent="0.2">
      <c r="A23" s="53"/>
      <c r="B23" s="2"/>
      <c r="C23" s="91"/>
      <c r="D23" s="92"/>
      <c r="E23" s="83" t="str">
        <f>CONCATENATE("現地通貨（",$L$6,"）")</f>
        <v>現地通貨（THB）</v>
      </c>
      <c r="F23" s="156">
        <f t="shared" si="2"/>
        <v>100000</v>
      </c>
      <c r="G23" s="157"/>
      <c r="H23" s="81"/>
      <c r="I23" s="36">
        <f>K23</f>
        <v>100000</v>
      </c>
      <c r="J23" s="158"/>
      <c r="K23" s="159">
        <f>'別表1；資機材等購入費　主契約団体'!P107</f>
        <v>100000</v>
      </c>
      <c r="L23" s="33">
        <f>'別表1；資機材等購入費　主契約団体'!Q107</f>
        <v>0</v>
      </c>
      <c r="M23" s="527"/>
      <c r="N23" s="161">
        <f>ROUND(K23*$N$6,0)</f>
        <v>300000</v>
      </c>
    </row>
    <row r="24" spans="1:14" ht="12.75" customHeight="1" x14ac:dyDescent="0.2">
      <c r="A24" s="53"/>
      <c r="B24" s="2"/>
      <c r="C24" s="93"/>
      <c r="D24" s="94"/>
      <c r="E24" s="31" t="str">
        <f>$L$7</f>
        <v>日本円</v>
      </c>
      <c r="F24" s="163">
        <f t="shared" si="2"/>
        <v>90000</v>
      </c>
      <c r="G24" s="258"/>
      <c r="H24" s="258"/>
      <c r="I24" s="258"/>
      <c r="J24" s="37">
        <f>K24</f>
        <v>90000</v>
      </c>
      <c r="K24" s="480">
        <f>'別表1；資機材等購入費　主契約団体'!P108</f>
        <v>90000</v>
      </c>
      <c r="L24" s="480">
        <f>'別表1；資機材等購入費　主契約団体'!Q108</f>
        <v>0</v>
      </c>
      <c r="M24" s="528"/>
      <c r="N24" s="165">
        <f>K24</f>
        <v>90000</v>
      </c>
    </row>
    <row r="25" spans="1:14" ht="12.75" customHeight="1" x14ac:dyDescent="0.2">
      <c r="A25" s="53"/>
      <c r="B25" s="2"/>
      <c r="C25" s="89" t="s">
        <v>459</v>
      </c>
      <c r="D25" s="90"/>
      <c r="E25" s="30" t="str">
        <f>$L$4</f>
        <v>USD</v>
      </c>
      <c r="F25" s="150">
        <f>K25+L25</f>
        <v>7500</v>
      </c>
      <c r="G25" s="151">
        <f>K25</f>
        <v>7500</v>
      </c>
      <c r="H25" s="152"/>
      <c r="I25" s="152"/>
      <c r="J25" s="153"/>
      <c r="K25" s="447">
        <f>'別表2；ワークショップ等開催費　主契約団体'!P99</f>
        <v>7500</v>
      </c>
      <c r="L25" s="447">
        <f>'別表2；ワークショップ等開催費　主契約団体'!Q99</f>
        <v>0</v>
      </c>
      <c r="M25" s="526">
        <v>2</v>
      </c>
      <c r="N25" s="155">
        <f>ROUND(K25*$N$4,0)</f>
        <v>825000</v>
      </c>
    </row>
    <row r="26" spans="1:14" ht="12.75" customHeight="1" x14ac:dyDescent="0.2">
      <c r="A26" s="53"/>
      <c r="B26" s="2"/>
      <c r="C26" s="91"/>
      <c r="D26" s="92"/>
      <c r="E26" s="83" t="str">
        <f>CONCATENATE("現地通貨（",$L$5,"）")</f>
        <v>現地通貨（MMK）</v>
      </c>
      <c r="F26" s="156">
        <f t="shared" si="2"/>
        <v>900000</v>
      </c>
      <c r="G26" s="157"/>
      <c r="H26" s="36">
        <f>K26</f>
        <v>900000</v>
      </c>
      <c r="I26" s="81"/>
      <c r="J26" s="158"/>
      <c r="K26" s="159">
        <f>'別表2；ワークショップ等開催費　主契約団体'!P100</f>
        <v>900000</v>
      </c>
      <c r="L26" s="33">
        <f>'別表2；ワークショップ等開催費　主契約団体'!Q100</f>
        <v>0</v>
      </c>
      <c r="M26" s="527"/>
      <c r="N26" s="161">
        <f>ROUND(K26*$N$5,0)</f>
        <v>72000</v>
      </c>
    </row>
    <row r="27" spans="1:14" ht="12.75" customHeight="1" outlineLevel="1" x14ac:dyDescent="0.2">
      <c r="A27" s="53"/>
      <c r="B27" s="2"/>
      <c r="C27" s="91"/>
      <c r="D27" s="92"/>
      <c r="E27" s="83" t="str">
        <f>CONCATENATE("現地通貨（",$L$6,"）")</f>
        <v>現地通貨（THB）</v>
      </c>
      <c r="F27" s="156">
        <f t="shared" si="2"/>
        <v>10000</v>
      </c>
      <c r="G27" s="157"/>
      <c r="H27" s="81"/>
      <c r="I27" s="36">
        <f>K27</f>
        <v>10000</v>
      </c>
      <c r="J27" s="158"/>
      <c r="K27" s="159">
        <f>'別表2；ワークショップ等開催費　主契約団体'!P101</f>
        <v>10000</v>
      </c>
      <c r="L27" s="33">
        <f>'別表2；ワークショップ等開催費　主契約団体'!Q101</f>
        <v>0</v>
      </c>
      <c r="M27" s="527"/>
      <c r="N27" s="161">
        <f>ROUND(K27*$N$6,0)</f>
        <v>30000</v>
      </c>
    </row>
    <row r="28" spans="1:14" ht="12.75" customHeight="1" x14ac:dyDescent="0.2">
      <c r="A28" s="53"/>
      <c r="B28" s="2"/>
      <c r="C28" s="93"/>
      <c r="D28" s="94"/>
      <c r="E28" s="31" t="str">
        <f>$L$7</f>
        <v>日本円</v>
      </c>
      <c r="F28" s="163">
        <f t="shared" si="2"/>
        <v>0</v>
      </c>
      <c r="G28" s="258"/>
      <c r="H28" s="258"/>
      <c r="I28" s="258"/>
      <c r="J28" s="37">
        <f>K28</f>
        <v>0</v>
      </c>
      <c r="K28" s="480">
        <f>'別表2；ワークショップ等開催費　主契約団体'!P102</f>
        <v>0</v>
      </c>
      <c r="L28" s="480">
        <f>'別表2；ワークショップ等開催費　主契約団体'!Q102</f>
        <v>0</v>
      </c>
      <c r="M28" s="528"/>
      <c r="N28" s="165">
        <f>K28</f>
        <v>0</v>
      </c>
    </row>
    <row r="29" spans="1:14" ht="12.75" customHeight="1" x14ac:dyDescent="0.2">
      <c r="A29" s="53"/>
      <c r="B29" s="2"/>
      <c r="C29" s="89" t="s">
        <v>460</v>
      </c>
      <c r="D29" s="90"/>
      <c r="E29" s="30" t="str">
        <f>CONCATENATE("小計（",$L$4,"）")</f>
        <v>小計（USD）</v>
      </c>
      <c r="F29" s="35">
        <f>F33+F37</f>
        <v>200</v>
      </c>
      <c r="G29" s="151">
        <f>K29</f>
        <v>200</v>
      </c>
      <c r="H29" s="152"/>
      <c r="I29" s="152"/>
      <c r="J29" s="153"/>
      <c r="K29" s="35">
        <f>K33+K37</f>
        <v>200</v>
      </c>
      <c r="L29" s="35">
        <f t="shared" ref="K29:L32" si="4">L33+L37</f>
        <v>0</v>
      </c>
      <c r="M29" s="526">
        <v>3</v>
      </c>
      <c r="N29" s="155">
        <f>ROUND(K29*$N$4,0)</f>
        <v>22000</v>
      </c>
    </row>
    <row r="30" spans="1:14" ht="12.75" customHeight="1" x14ac:dyDescent="0.2">
      <c r="A30" s="53"/>
      <c r="B30" s="8"/>
      <c r="C30" s="91"/>
      <c r="D30" s="92"/>
      <c r="E30" s="83" t="str">
        <f>CONCATENATE("小計（",$L$5,"）")</f>
        <v>小計（MMK）</v>
      </c>
      <c r="F30" s="36">
        <f t="shared" ref="F30:F32" si="5">F34+F38</f>
        <v>200000</v>
      </c>
      <c r="G30" s="157"/>
      <c r="H30" s="36">
        <f>K30</f>
        <v>200000</v>
      </c>
      <c r="I30" s="81"/>
      <c r="J30" s="158"/>
      <c r="K30" s="36">
        <f t="shared" si="4"/>
        <v>200000</v>
      </c>
      <c r="L30" s="36">
        <f t="shared" si="4"/>
        <v>0</v>
      </c>
      <c r="M30" s="527"/>
      <c r="N30" s="161">
        <f>ROUND(K30*$N$5,0)</f>
        <v>16000</v>
      </c>
    </row>
    <row r="31" spans="1:14" ht="12.75" customHeight="1" outlineLevel="1" x14ac:dyDescent="0.2">
      <c r="A31" s="53"/>
      <c r="B31" s="8"/>
      <c r="C31" s="91"/>
      <c r="D31" s="92"/>
      <c r="E31" s="83" t="str">
        <f>CONCATENATE("小計（",$L$6,"）")</f>
        <v>小計（THB）</v>
      </c>
      <c r="F31" s="36">
        <f t="shared" si="5"/>
        <v>10000</v>
      </c>
      <c r="G31" s="157"/>
      <c r="H31" s="81"/>
      <c r="I31" s="36">
        <f>K31</f>
        <v>10000</v>
      </c>
      <c r="J31" s="158"/>
      <c r="K31" s="36">
        <f t="shared" si="4"/>
        <v>10000</v>
      </c>
      <c r="L31" s="36">
        <f t="shared" si="4"/>
        <v>0</v>
      </c>
      <c r="M31" s="527"/>
      <c r="N31" s="161">
        <f>ROUND(K31*$N$6,0)</f>
        <v>30000</v>
      </c>
    </row>
    <row r="32" spans="1:14" ht="12.75" customHeight="1" x14ac:dyDescent="0.2">
      <c r="A32" s="53"/>
      <c r="B32" s="8"/>
      <c r="C32" s="91"/>
      <c r="D32" s="104"/>
      <c r="E32" s="349" t="str">
        <f>CONCATENATE("小計（",$L$7,"）")</f>
        <v>小計（日本円）</v>
      </c>
      <c r="F32" s="378">
        <f t="shared" si="5"/>
        <v>548000</v>
      </c>
      <c r="G32" s="350"/>
      <c r="H32" s="350"/>
      <c r="I32" s="350"/>
      <c r="J32" s="372">
        <f>K32</f>
        <v>548000</v>
      </c>
      <c r="K32" s="374">
        <f t="shared" si="4"/>
        <v>548000</v>
      </c>
      <c r="L32" s="374">
        <f t="shared" si="4"/>
        <v>0</v>
      </c>
      <c r="M32" s="527"/>
      <c r="N32" s="352">
        <f>K32</f>
        <v>548000</v>
      </c>
    </row>
    <row r="33" spans="1:14" ht="12.75" customHeight="1" x14ac:dyDescent="0.2">
      <c r="A33" s="53"/>
      <c r="B33" s="8"/>
      <c r="C33" s="105"/>
      <c r="D33" s="353" t="s">
        <v>461</v>
      </c>
      <c r="E33" s="355" t="str">
        <f>$L$4</f>
        <v>USD</v>
      </c>
      <c r="F33" s="356">
        <f>K33+L33</f>
        <v>200</v>
      </c>
      <c r="G33" s="357">
        <f>K33</f>
        <v>200</v>
      </c>
      <c r="H33" s="358"/>
      <c r="I33" s="358"/>
      <c r="J33" s="359"/>
      <c r="K33" s="360">
        <f>'別表3；専門家派遣旅費等　主契約団体'!P35</f>
        <v>200</v>
      </c>
      <c r="L33" s="360">
        <f>'別表3；専門家派遣旅費等　主契約団体'!Q35</f>
        <v>0</v>
      </c>
      <c r="M33" s="527"/>
      <c r="N33" s="363">
        <f>ROUND(K33*$N$4,0)</f>
        <v>22000</v>
      </c>
    </row>
    <row r="34" spans="1:14" ht="12.75" customHeight="1" x14ac:dyDescent="0.2">
      <c r="A34" s="53"/>
      <c r="B34" s="8"/>
      <c r="C34" s="105"/>
      <c r="D34" s="240"/>
      <c r="E34" s="361" t="str">
        <f>CONCATENATE("現地通貨（",$L$5,"）")</f>
        <v>現地通貨（MMK）</v>
      </c>
      <c r="F34" s="156">
        <f t="shared" ref="F34:F36" si="6">K34+L34</f>
        <v>200000</v>
      </c>
      <c r="G34" s="157"/>
      <c r="H34" s="36">
        <f>K34</f>
        <v>200000</v>
      </c>
      <c r="I34" s="81"/>
      <c r="J34" s="158"/>
      <c r="K34" s="490">
        <f>'別表3；専門家派遣旅費等　主契約団体'!P36</f>
        <v>200000</v>
      </c>
      <c r="L34" s="490">
        <f>'別表3；専門家派遣旅費等　主契約団体'!Q36</f>
        <v>0</v>
      </c>
      <c r="M34" s="527"/>
      <c r="N34" s="161">
        <f>ROUND(K34*$N$5,0)</f>
        <v>16000</v>
      </c>
    </row>
    <row r="35" spans="1:14" ht="12.75" customHeight="1" outlineLevel="1" x14ac:dyDescent="0.2">
      <c r="A35" s="53"/>
      <c r="B35" s="8"/>
      <c r="C35" s="105"/>
      <c r="D35" s="240"/>
      <c r="E35" s="361" t="str">
        <f>CONCATENATE("現地通貨（",$L$6,"）")</f>
        <v>現地通貨（THB）</v>
      </c>
      <c r="F35" s="156">
        <f t="shared" si="6"/>
        <v>10000</v>
      </c>
      <c r="G35" s="157"/>
      <c r="H35" s="81"/>
      <c r="I35" s="36">
        <f>K35</f>
        <v>10000</v>
      </c>
      <c r="J35" s="158"/>
      <c r="K35" s="159">
        <f>'別表3；専門家派遣旅費等　主契約団体'!P37</f>
        <v>10000</v>
      </c>
      <c r="L35" s="33">
        <f>'別表3；専門家派遣旅費等　主契約団体'!Q37</f>
        <v>0</v>
      </c>
      <c r="M35" s="527"/>
      <c r="N35" s="161">
        <f>ROUND(K35*$N$6,0)</f>
        <v>30000</v>
      </c>
    </row>
    <row r="36" spans="1:14" ht="12.75" customHeight="1" x14ac:dyDescent="0.2">
      <c r="A36" s="53"/>
      <c r="B36" s="8"/>
      <c r="C36" s="105"/>
      <c r="D36" s="354"/>
      <c r="E36" s="362" t="str">
        <f>$L$7</f>
        <v>日本円</v>
      </c>
      <c r="F36" s="378">
        <f t="shared" si="6"/>
        <v>408000</v>
      </c>
      <c r="G36" s="350"/>
      <c r="H36" s="350"/>
      <c r="I36" s="350"/>
      <c r="J36" s="372">
        <f>K36</f>
        <v>408000</v>
      </c>
      <c r="K36" s="480">
        <f>'別表3；専門家派遣旅費等　主契約団体'!P38</f>
        <v>408000</v>
      </c>
      <c r="L36" s="480">
        <f>'別表3；専門家派遣旅費等　主契約団体'!Q38</f>
        <v>0</v>
      </c>
      <c r="M36" s="527"/>
      <c r="N36" s="352">
        <f>K36</f>
        <v>408000</v>
      </c>
    </row>
    <row r="37" spans="1:14" ht="12.75" customHeight="1" x14ac:dyDescent="0.2">
      <c r="A37" s="53"/>
      <c r="B37" s="8"/>
      <c r="C37" s="105"/>
      <c r="D37" s="106" t="s">
        <v>462</v>
      </c>
      <c r="E37" s="364" t="str">
        <f>$L$4</f>
        <v>USD</v>
      </c>
      <c r="F37" s="356">
        <f>K37+L37</f>
        <v>0</v>
      </c>
      <c r="G37" s="357">
        <f>K37</f>
        <v>0</v>
      </c>
      <c r="H37" s="358"/>
      <c r="I37" s="358"/>
      <c r="J37" s="359"/>
      <c r="K37" s="360">
        <f>'別表3；専門家派遣旅費等　主契約団体'!P62</f>
        <v>0</v>
      </c>
      <c r="L37" s="360">
        <f>'別表3；専門家派遣旅費等　主契約団体'!Q62</f>
        <v>0</v>
      </c>
      <c r="M37" s="527"/>
      <c r="N37" s="363">
        <f>ROUND(K37*$N$4,0)</f>
        <v>0</v>
      </c>
    </row>
    <row r="38" spans="1:14" ht="12.75" customHeight="1" x14ac:dyDescent="0.2">
      <c r="A38" s="53"/>
      <c r="B38" s="8"/>
      <c r="C38" s="105"/>
      <c r="D38" s="92"/>
      <c r="E38" s="83" t="str">
        <f>CONCATENATE("現地通貨（",$L$5,"）")</f>
        <v>現地通貨（MMK）</v>
      </c>
      <c r="F38" s="156">
        <f t="shared" ref="F38:F40" si="7">K38+L38</f>
        <v>0</v>
      </c>
      <c r="G38" s="157"/>
      <c r="H38" s="36">
        <f>K38</f>
        <v>0</v>
      </c>
      <c r="I38" s="81"/>
      <c r="J38" s="158"/>
      <c r="K38" s="360">
        <f>'別表3；専門家派遣旅費等　主契約団体'!P63</f>
        <v>0</v>
      </c>
      <c r="L38" s="360">
        <f>'別表3；専門家派遣旅費等　主契約団体'!Q63</f>
        <v>0</v>
      </c>
      <c r="M38" s="527"/>
      <c r="N38" s="161">
        <f>ROUND(K38*$N$5,0)</f>
        <v>0</v>
      </c>
    </row>
    <row r="39" spans="1:14" ht="12.75" customHeight="1" outlineLevel="1" x14ac:dyDescent="0.2">
      <c r="A39" s="53"/>
      <c r="B39" s="8"/>
      <c r="C39" s="105"/>
      <c r="D39" s="92"/>
      <c r="E39" s="83" t="str">
        <f>CONCATENATE("現地通貨（",$L$6,"）")</f>
        <v>現地通貨（THB）</v>
      </c>
      <c r="F39" s="156">
        <f t="shared" si="7"/>
        <v>0</v>
      </c>
      <c r="G39" s="157"/>
      <c r="H39" s="81"/>
      <c r="I39" s="36">
        <f>K39</f>
        <v>0</v>
      </c>
      <c r="J39" s="158"/>
      <c r="K39" s="360">
        <f>'別表3；専門家派遣旅費等　主契約団体'!P64</f>
        <v>0</v>
      </c>
      <c r="L39" s="360">
        <f>'別表3；専門家派遣旅費等　主契約団体'!Q64</f>
        <v>0</v>
      </c>
      <c r="M39" s="527"/>
      <c r="N39" s="161">
        <f>ROUND(K39*$N$6,0)</f>
        <v>0</v>
      </c>
    </row>
    <row r="40" spans="1:14" ht="12.75" customHeight="1" x14ac:dyDescent="0.2">
      <c r="A40" s="53"/>
      <c r="B40" s="8"/>
      <c r="C40" s="107"/>
      <c r="D40" s="94"/>
      <c r="E40" s="31" t="str">
        <f>$L$7</f>
        <v>日本円</v>
      </c>
      <c r="F40" s="163">
        <f t="shared" si="7"/>
        <v>140000</v>
      </c>
      <c r="G40" s="258"/>
      <c r="H40" s="258"/>
      <c r="I40" s="258"/>
      <c r="J40" s="37">
        <f>K40</f>
        <v>140000</v>
      </c>
      <c r="K40" s="360">
        <f>'別表3；専門家派遣旅費等　主契約団体'!P65</f>
        <v>140000</v>
      </c>
      <c r="L40" s="360">
        <f>'別表3；専門家派遣旅費等　主契約団体'!Q65</f>
        <v>0</v>
      </c>
      <c r="M40" s="528"/>
      <c r="N40" s="165">
        <f>K40</f>
        <v>140000</v>
      </c>
    </row>
    <row r="41" spans="1:14" ht="12.75" customHeight="1" x14ac:dyDescent="0.2">
      <c r="A41" s="53"/>
      <c r="B41" s="8"/>
      <c r="C41" s="89" t="s">
        <v>463</v>
      </c>
      <c r="D41" s="90"/>
      <c r="E41" s="30" t="str">
        <f>CONCATENATE("小計（",$L$4,"）")</f>
        <v>小計（USD）</v>
      </c>
      <c r="F41" s="35">
        <f>F45+F49</f>
        <v>5000</v>
      </c>
      <c r="G41" s="151">
        <f>K41</f>
        <v>5000</v>
      </c>
      <c r="H41" s="152"/>
      <c r="I41" s="152"/>
      <c r="J41" s="153"/>
      <c r="K41" s="35">
        <f t="shared" ref="K41:L44" si="8">K45+K49</f>
        <v>5000</v>
      </c>
      <c r="L41" s="35">
        <f t="shared" si="8"/>
        <v>0</v>
      </c>
      <c r="M41" s="526">
        <v>4</v>
      </c>
      <c r="N41" s="155">
        <f>ROUND(K41*$N$4,0)</f>
        <v>550000</v>
      </c>
    </row>
    <row r="42" spans="1:14" ht="12.75" customHeight="1" x14ac:dyDescent="0.2">
      <c r="A42" s="53"/>
      <c r="B42" s="8"/>
      <c r="C42" s="91"/>
      <c r="D42" s="92"/>
      <c r="E42" s="83" t="str">
        <f>CONCATENATE("小計（",$L$5,"）")</f>
        <v>小計（MMK）</v>
      </c>
      <c r="F42" s="36">
        <f t="shared" ref="F42:F44" si="9">F46+F50</f>
        <v>0</v>
      </c>
      <c r="G42" s="157"/>
      <c r="H42" s="36">
        <f>K42</f>
        <v>0</v>
      </c>
      <c r="I42" s="81"/>
      <c r="J42" s="158"/>
      <c r="K42" s="36">
        <f t="shared" si="8"/>
        <v>0</v>
      </c>
      <c r="L42" s="36">
        <f t="shared" si="8"/>
        <v>0</v>
      </c>
      <c r="M42" s="527"/>
      <c r="N42" s="161">
        <f>ROUND(K42*$N$5,0)</f>
        <v>0</v>
      </c>
    </row>
    <row r="43" spans="1:14" ht="12.75" customHeight="1" outlineLevel="1" x14ac:dyDescent="0.2">
      <c r="A43" s="53"/>
      <c r="B43" s="8"/>
      <c r="C43" s="91"/>
      <c r="D43" s="92"/>
      <c r="E43" s="83" t="str">
        <f>CONCATENATE("小計（",$L$6,"）")</f>
        <v>小計（THB）</v>
      </c>
      <c r="F43" s="36">
        <f t="shared" si="9"/>
        <v>0</v>
      </c>
      <c r="G43" s="157"/>
      <c r="H43" s="81"/>
      <c r="I43" s="36">
        <f>K43</f>
        <v>0</v>
      </c>
      <c r="J43" s="158"/>
      <c r="K43" s="36">
        <f t="shared" si="8"/>
        <v>0</v>
      </c>
      <c r="L43" s="36">
        <f t="shared" si="8"/>
        <v>0</v>
      </c>
      <c r="M43" s="527"/>
      <c r="N43" s="161">
        <f>ROUND(K43*$N$6,0)</f>
        <v>0</v>
      </c>
    </row>
    <row r="44" spans="1:14" ht="12.75" customHeight="1" x14ac:dyDescent="0.2">
      <c r="A44" s="53"/>
      <c r="B44" s="8"/>
      <c r="C44" s="91"/>
      <c r="D44" s="104"/>
      <c r="E44" s="349" t="str">
        <f>CONCATENATE("小計（",$L$7,"）")</f>
        <v>小計（日本円）</v>
      </c>
      <c r="F44" s="378">
        <f t="shared" si="9"/>
        <v>537500</v>
      </c>
      <c r="G44" s="350"/>
      <c r="H44" s="350"/>
      <c r="I44" s="350"/>
      <c r="J44" s="372">
        <f>K44</f>
        <v>537500</v>
      </c>
      <c r="K44" s="374">
        <f t="shared" si="8"/>
        <v>537500</v>
      </c>
      <c r="L44" s="374">
        <f t="shared" si="8"/>
        <v>0</v>
      </c>
      <c r="M44" s="527"/>
      <c r="N44" s="352">
        <f>K44</f>
        <v>537500</v>
      </c>
    </row>
    <row r="45" spans="1:14" ht="12.75" customHeight="1" x14ac:dyDescent="0.2">
      <c r="A45" s="53"/>
      <c r="B45" s="8"/>
      <c r="C45" s="105"/>
      <c r="D45" s="106" t="s">
        <v>464</v>
      </c>
      <c r="E45" s="364" t="str">
        <f>$L$4</f>
        <v>USD</v>
      </c>
      <c r="F45" s="356">
        <f>K45+L45</f>
        <v>5000</v>
      </c>
      <c r="G45" s="357">
        <f>K45</f>
        <v>5000</v>
      </c>
      <c r="H45" s="358"/>
      <c r="I45" s="358"/>
      <c r="J45" s="359"/>
      <c r="K45" s="490">
        <f>'別表4；研修員招聘費　主契約団体'!P25</f>
        <v>5000</v>
      </c>
      <c r="L45" s="490">
        <f>'別表4；研修員招聘費　主契約団体'!Q25</f>
        <v>0</v>
      </c>
      <c r="M45" s="527"/>
      <c r="N45" s="363">
        <f>ROUND(K45*$N$4,0)</f>
        <v>550000</v>
      </c>
    </row>
    <row r="46" spans="1:14" ht="12.75" customHeight="1" x14ac:dyDescent="0.2">
      <c r="A46" s="53"/>
      <c r="B46" s="8"/>
      <c r="C46" s="105"/>
      <c r="D46" s="92"/>
      <c r="E46" s="83" t="str">
        <f>CONCATENATE("現地通貨（",$L$5,"）")</f>
        <v>現地通貨（MMK）</v>
      </c>
      <c r="F46" s="156">
        <f t="shared" ref="F46:F48" si="10">K46+L46</f>
        <v>0</v>
      </c>
      <c r="G46" s="157"/>
      <c r="H46" s="36">
        <f>K46</f>
        <v>0</v>
      </c>
      <c r="I46" s="81"/>
      <c r="J46" s="158"/>
      <c r="K46" s="159">
        <f>'別表4；研修員招聘費　主契約団体'!P26</f>
        <v>0</v>
      </c>
      <c r="L46" s="159">
        <f>'別表4；研修員招聘費　主契約団体'!Q26</f>
        <v>0</v>
      </c>
      <c r="M46" s="527"/>
      <c r="N46" s="161">
        <f>ROUND(K46*$N$5,0)</f>
        <v>0</v>
      </c>
    </row>
    <row r="47" spans="1:14" ht="12.75" customHeight="1" outlineLevel="1" x14ac:dyDescent="0.2">
      <c r="A47" s="53"/>
      <c r="B47" s="8"/>
      <c r="C47" s="105"/>
      <c r="D47" s="92"/>
      <c r="E47" s="83" t="str">
        <f>CONCATENATE("現地通貨（",$L$6,"）")</f>
        <v>現地通貨（THB）</v>
      </c>
      <c r="F47" s="156">
        <f t="shared" si="10"/>
        <v>0</v>
      </c>
      <c r="G47" s="157"/>
      <c r="H47" s="81"/>
      <c r="I47" s="36">
        <f>K47</f>
        <v>0</v>
      </c>
      <c r="J47" s="158"/>
      <c r="K47" s="159">
        <f>'別表4；研修員招聘費　主契約団体'!P27</f>
        <v>0</v>
      </c>
      <c r="L47" s="159">
        <f>'別表4；研修員招聘費　主契約団体'!Q27</f>
        <v>0</v>
      </c>
      <c r="M47" s="527"/>
      <c r="N47" s="161">
        <f>ROUND(K47*$N$6,0)</f>
        <v>0</v>
      </c>
    </row>
    <row r="48" spans="1:14" ht="12.75" customHeight="1" x14ac:dyDescent="0.2">
      <c r="A48" s="53"/>
      <c r="B48" s="8"/>
      <c r="C48" s="105"/>
      <c r="D48" s="104"/>
      <c r="E48" s="349" t="str">
        <f>$L$7</f>
        <v>日本円</v>
      </c>
      <c r="F48" s="378">
        <f t="shared" si="10"/>
        <v>387500</v>
      </c>
      <c r="G48" s="350"/>
      <c r="H48" s="350"/>
      <c r="I48" s="350"/>
      <c r="J48" s="372">
        <f>K48</f>
        <v>387500</v>
      </c>
      <c r="K48" s="369">
        <f>'別表4；研修員招聘費　主契約団体'!P28</f>
        <v>387500</v>
      </c>
      <c r="L48" s="369">
        <f>'別表4；研修員招聘費　主契約団体'!Q28</f>
        <v>0</v>
      </c>
      <c r="M48" s="527"/>
      <c r="N48" s="352">
        <f>K48</f>
        <v>387500</v>
      </c>
    </row>
    <row r="49" spans="1:14" ht="12.75" customHeight="1" x14ac:dyDescent="0.2">
      <c r="A49" s="53"/>
      <c r="B49" s="8"/>
      <c r="C49" s="105"/>
      <c r="D49" s="106" t="s">
        <v>465</v>
      </c>
      <c r="E49" s="344" t="str">
        <f>$L$4</f>
        <v>USD</v>
      </c>
      <c r="F49" s="345">
        <f>K49+L49</f>
        <v>0</v>
      </c>
      <c r="G49" s="346">
        <f>K49</f>
        <v>0</v>
      </c>
      <c r="H49" s="347"/>
      <c r="I49" s="347"/>
      <c r="J49" s="348"/>
      <c r="K49" s="365">
        <f>'別表4；研修員招聘費　主契約団体'!P52</f>
        <v>0</v>
      </c>
      <c r="L49" s="365">
        <f>'別表4；研修員招聘費　主契約団体'!Q52</f>
        <v>0</v>
      </c>
      <c r="M49" s="527"/>
      <c r="N49" s="351">
        <f>ROUND(K49*$N$4,0)</f>
        <v>0</v>
      </c>
    </row>
    <row r="50" spans="1:14" ht="12.75" customHeight="1" x14ac:dyDescent="0.2">
      <c r="A50" s="53"/>
      <c r="B50" s="8"/>
      <c r="C50" s="105"/>
      <c r="D50" s="92"/>
      <c r="E50" s="83" t="str">
        <f>CONCATENATE("現地通貨（",$L$5,"）")</f>
        <v>現地通貨（MMK）</v>
      </c>
      <c r="F50" s="156">
        <f t="shared" ref="F50:F61" si="11">K50+L50</f>
        <v>0</v>
      </c>
      <c r="G50" s="157"/>
      <c r="H50" s="36">
        <f>K50</f>
        <v>0</v>
      </c>
      <c r="I50" s="81"/>
      <c r="J50" s="158"/>
      <c r="K50" s="365">
        <f>'別表4；研修員招聘費　主契約団体'!P53</f>
        <v>0</v>
      </c>
      <c r="L50" s="365">
        <f>'別表4；研修員招聘費　主契約団体'!Q53</f>
        <v>0</v>
      </c>
      <c r="M50" s="527"/>
      <c r="N50" s="161">
        <f>ROUND(K50*$N$5,0)</f>
        <v>0</v>
      </c>
    </row>
    <row r="51" spans="1:14" ht="12.75" customHeight="1" outlineLevel="1" x14ac:dyDescent="0.2">
      <c r="A51" s="53"/>
      <c r="B51" s="8"/>
      <c r="C51" s="105"/>
      <c r="D51" s="92"/>
      <c r="E51" s="83" t="str">
        <f>CONCATENATE("現地通貨（",$L$6,"）")</f>
        <v>現地通貨（THB）</v>
      </c>
      <c r="F51" s="156">
        <f t="shared" si="11"/>
        <v>0</v>
      </c>
      <c r="G51" s="157"/>
      <c r="H51" s="81"/>
      <c r="I51" s="36">
        <f>K51</f>
        <v>0</v>
      </c>
      <c r="J51" s="158"/>
      <c r="K51" s="365">
        <f>'別表4；研修員招聘費　主契約団体'!P54</f>
        <v>0</v>
      </c>
      <c r="L51" s="365">
        <f>'別表4；研修員招聘費　主契約団体'!Q54</f>
        <v>0</v>
      </c>
      <c r="M51" s="527"/>
      <c r="N51" s="161">
        <f>ROUND(K51*$N$6,0)</f>
        <v>0</v>
      </c>
    </row>
    <row r="52" spans="1:14" ht="12.75" customHeight="1" x14ac:dyDescent="0.2">
      <c r="A52" s="53"/>
      <c r="B52" s="3"/>
      <c r="C52" s="107"/>
      <c r="D52" s="94"/>
      <c r="E52" s="31" t="str">
        <f>$L$7</f>
        <v>日本円</v>
      </c>
      <c r="F52" s="163">
        <f t="shared" si="11"/>
        <v>150000</v>
      </c>
      <c r="G52" s="258"/>
      <c r="H52" s="258"/>
      <c r="I52" s="258"/>
      <c r="J52" s="37">
        <f>K52</f>
        <v>150000</v>
      </c>
      <c r="K52" s="488">
        <f>'別表4；研修員招聘費　主契約団体'!P55</f>
        <v>150000</v>
      </c>
      <c r="L52" s="488">
        <f>'別表4；研修員招聘費　主契約団体'!Q55</f>
        <v>0</v>
      </c>
      <c r="M52" s="528"/>
      <c r="N52" s="165">
        <f>K52</f>
        <v>150000</v>
      </c>
    </row>
    <row r="53" spans="1:14" ht="12.75" customHeight="1" x14ac:dyDescent="0.2">
      <c r="A53" s="53"/>
      <c r="B53" s="112" t="s">
        <v>466</v>
      </c>
      <c r="C53" s="7"/>
      <c r="D53" s="113"/>
      <c r="E53" s="30" t="str">
        <f>CONCATENATE("小計（",$L$4,"）")</f>
        <v>小計（USD）</v>
      </c>
      <c r="F53" s="32">
        <f t="shared" si="11"/>
        <v>48486</v>
      </c>
      <c r="G53" s="151">
        <f>K53</f>
        <v>48486</v>
      </c>
      <c r="H53" s="152"/>
      <c r="I53" s="152"/>
      <c r="J53" s="153"/>
      <c r="K53" s="32">
        <f>K57+K59+K62+K71+K83+K86+K101+K110+K126</f>
        <v>48486</v>
      </c>
      <c r="L53" s="32">
        <f>L57+L59+L62+L71+L83+L86+L101+L110+L126</f>
        <v>0</v>
      </c>
      <c r="M53" s="468"/>
      <c r="N53" s="155">
        <f>ROUND(K53*$N$4,0)</f>
        <v>5333460</v>
      </c>
    </row>
    <row r="54" spans="1:14" ht="12.75" customHeight="1" x14ac:dyDescent="0.2">
      <c r="A54" s="53"/>
      <c r="B54" s="8"/>
      <c r="C54" s="20"/>
      <c r="D54" s="9"/>
      <c r="E54" s="83" t="str">
        <f>CONCATENATE("小計（",$L$5,"）")</f>
        <v>小計（MMK）</v>
      </c>
      <c r="F54" s="159">
        <f t="shared" si="11"/>
        <v>1204490</v>
      </c>
      <c r="G54" s="157"/>
      <c r="H54" s="36">
        <f>K54</f>
        <v>1204490</v>
      </c>
      <c r="I54" s="81"/>
      <c r="J54" s="158"/>
      <c r="K54" s="159">
        <f>K60+K63+K72+K84+K87+K102+K111+K127</f>
        <v>1204490</v>
      </c>
      <c r="L54" s="159">
        <f>L60+L63+L72+L84+L87+L102+L111+L127</f>
        <v>0</v>
      </c>
      <c r="M54" s="469"/>
      <c r="N54" s="161">
        <f>ROUND(K54*$N$5,0)</f>
        <v>96359</v>
      </c>
    </row>
    <row r="55" spans="1:14" ht="12.75" customHeight="1" outlineLevel="1" x14ac:dyDescent="0.2">
      <c r="A55" s="53"/>
      <c r="B55" s="8"/>
      <c r="C55" s="20"/>
      <c r="D55" s="9"/>
      <c r="E55" s="83" t="str">
        <f>CONCATENATE("小計（",$L$6,"）")</f>
        <v>小計（THB）</v>
      </c>
      <c r="F55" s="159">
        <f t="shared" si="11"/>
        <v>449</v>
      </c>
      <c r="G55" s="157"/>
      <c r="H55" s="81"/>
      <c r="I55" s="36">
        <f>K55</f>
        <v>449</v>
      </c>
      <c r="J55" s="158"/>
      <c r="K55" s="159">
        <f>K61+K64+K73+K85+K88+K103+K112+K128</f>
        <v>449</v>
      </c>
      <c r="L55" s="159">
        <f>L61+L64+L73+L85+L88+L103+L112+L128</f>
        <v>0</v>
      </c>
      <c r="M55" s="469"/>
      <c r="N55" s="161">
        <f>ROUND(K55*$N$6,0)</f>
        <v>1347</v>
      </c>
    </row>
    <row r="56" spans="1:14" ht="12.75" customHeight="1" x14ac:dyDescent="0.2">
      <c r="A56" s="53"/>
      <c r="B56" s="8"/>
      <c r="C56" s="16"/>
      <c r="D56" s="4"/>
      <c r="E56" s="31" t="str">
        <f>CONCATENATE("小計（",$L$7,"）")</f>
        <v>小計（日本円）</v>
      </c>
      <c r="F56" s="163">
        <f t="shared" si="11"/>
        <v>2025600</v>
      </c>
      <c r="G56" s="258"/>
      <c r="H56" s="258"/>
      <c r="I56" s="258"/>
      <c r="J56" s="37">
        <f>K56</f>
        <v>1905450</v>
      </c>
      <c r="K56" s="501">
        <f>K58+K113+K129</f>
        <v>1905450</v>
      </c>
      <c r="L56" s="501">
        <f>L58+L113+L129</f>
        <v>120150</v>
      </c>
      <c r="M56" s="470"/>
      <c r="N56" s="165">
        <f>K56</f>
        <v>1905450</v>
      </c>
    </row>
    <row r="57" spans="1:14" ht="12.75" customHeight="1" x14ac:dyDescent="0.2">
      <c r="A57" s="53"/>
      <c r="B57" s="2"/>
      <c r="C57" s="112" t="s">
        <v>467</v>
      </c>
      <c r="D57" s="113"/>
      <c r="E57" s="262" t="str">
        <f>$L$4</f>
        <v>USD</v>
      </c>
      <c r="F57" s="150">
        <f t="shared" si="11"/>
        <v>1080</v>
      </c>
      <c r="G57" s="35">
        <f>K57</f>
        <v>1080</v>
      </c>
      <c r="H57" s="263"/>
      <c r="I57" s="263"/>
      <c r="J57" s="342"/>
      <c r="K57" s="32">
        <f>'人件費詳細　主契約団体'!I22</f>
        <v>1080</v>
      </c>
      <c r="L57" s="32">
        <f>'人件費詳細　主契約団体'!K22</f>
        <v>0</v>
      </c>
      <c r="M57" s="526" t="s">
        <v>468</v>
      </c>
      <c r="N57" s="45">
        <f>ROUND(K57*$N$4,0)</f>
        <v>118800</v>
      </c>
    </row>
    <row r="58" spans="1:14" ht="12.75" customHeight="1" x14ac:dyDescent="0.2">
      <c r="A58" s="53"/>
      <c r="B58" s="2"/>
      <c r="C58" s="3"/>
      <c r="D58" s="4"/>
      <c r="E58" s="264" t="str">
        <f>$L$7</f>
        <v>日本円</v>
      </c>
      <c r="F58" s="163">
        <f t="shared" si="11"/>
        <v>1209600</v>
      </c>
      <c r="G58" s="343"/>
      <c r="H58" s="258"/>
      <c r="I58" s="258"/>
      <c r="J58" s="36">
        <f>K58</f>
        <v>1089450</v>
      </c>
      <c r="K58" s="501">
        <f>'人件費詳細　主契約団体'!I21</f>
        <v>1089450</v>
      </c>
      <c r="L58" s="501">
        <f>'人件費詳細　主契約団体'!K21</f>
        <v>120150</v>
      </c>
      <c r="M58" s="528"/>
      <c r="N58" s="265">
        <f>K58</f>
        <v>1089450</v>
      </c>
    </row>
    <row r="59" spans="1:14" ht="12.75" customHeight="1" x14ac:dyDescent="0.2">
      <c r="A59" s="53"/>
      <c r="B59" s="2"/>
      <c r="C59" s="89" t="s">
        <v>469</v>
      </c>
      <c r="D59" s="90"/>
      <c r="E59" s="30" t="str">
        <f>$L$4</f>
        <v>USD</v>
      </c>
      <c r="F59" s="38">
        <f t="shared" si="11"/>
        <v>0</v>
      </c>
      <c r="G59" s="34">
        <f>K59</f>
        <v>0</v>
      </c>
      <c r="H59" s="49"/>
      <c r="I59" s="49"/>
      <c r="J59" s="79"/>
      <c r="K59" s="456">
        <f>'人件費詳細　主契約団体'!I40</f>
        <v>0</v>
      </c>
      <c r="L59" s="456">
        <f>'人件費詳細　主契約団体'!K40</f>
        <v>0</v>
      </c>
      <c r="M59" s="526" t="s">
        <v>27</v>
      </c>
      <c r="N59" s="45">
        <f>ROUND(K59*$N$4,0)</f>
        <v>0</v>
      </c>
    </row>
    <row r="60" spans="1:14" ht="12.75" customHeight="1" x14ac:dyDescent="0.2">
      <c r="A60" s="53"/>
      <c r="B60" s="2"/>
      <c r="C60" s="91"/>
      <c r="D60" s="92"/>
      <c r="E60" s="83" t="str">
        <f>CONCATENATE("現地通貨（",$L$5,"）")</f>
        <v>現地通貨（MMK）</v>
      </c>
      <c r="F60" s="159">
        <f t="shared" si="11"/>
        <v>0</v>
      </c>
      <c r="G60" s="80"/>
      <c r="H60" s="36">
        <f>K60</f>
        <v>0</v>
      </c>
      <c r="I60" s="81"/>
      <c r="J60" s="82"/>
      <c r="K60" s="159">
        <f>'人件費詳細　主契約団体'!I41</f>
        <v>0</v>
      </c>
      <c r="L60" s="159">
        <f>'人件費詳細　主契約団体'!K41</f>
        <v>0</v>
      </c>
      <c r="M60" s="527"/>
      <c r="N60" s="46">
        <f>ROUND(K60*$N$5,0)</f>
        <v>0</v>
      </c>
    </row>
    <row r="61" spans="1:14" ht="12.75" customHeight="1" outlineLevel="1" x14ac:dyDescent="0.2">
      <c r="A61" s="53"/>
      <c r="B61" s="2"/>
      <c r="C61" s="91"/>
      <c r="D61" s="92"/>
      <c r="E61" s="83" t="str">
        <f>CONCATENATE("現地通貨（",$L$6,"）")</f>
        <v>現地通貨（THB）</v>
      </c>
      <c r="F61" s="39">
        <f t="shared" si="11"/>
        <v>0</v>
      </c>
      <c r="G61" s="80"/>
      <c r="H61" s="81"/>
      <c r="I61" s="36">
        <f>K61</f>
        <v>0</v>
      </c>
      <c r="J61" s="82"/>
      <c r="K61" s="481">
        <f>'人件費詳細　主契約団体'!I42</f>
        <v>0</v>
      </c>
      <c r="L61" s="483">
        <f>'人件費詳細　主契約団体'!K42</f>
        <v>0</v>
      </c>
      <c r="M61" s="528"/>
      <c r="N61" s="46">
        <f>ROUND(K61*$N$6,0)</f>
        <v>0</v>
      </c>
    </row>
    <row r="62" spans="1:14" ht="12.75" customHeight="1" x14ac:dyDescent="0.2">
      <c r="A62" s="53"/>
      <c r="B62" s="2"/>
      <c r="C62" s="89" t="s">
        <v>470</v>
      </c>
      <c r="D62" s="90"/>
      <c r="E62" s="30" t="str">
        <f>CONCATENATE("小計（",$L$4,"）")</f>
        <v>小計（USD）</v>
      </c>
      <c r="F62" s="38">
        <f>K62+L62</f>
        <v>7000</v>
      </c>
      <c r="G62" s="34">
        <f>K62</f>
        <v>7000</v>
      </c>
      <c r="H62" s="49"/>
      <c r="I62" s="49"/>
      <c r="J62" s="79"/>
      <c r="K62" s="38">
        <f>K65+K68</f>
        <v>7000</v>
      </c>
      <c r="L62" s="32">
        <f>L65+L68</f>
        <v>0</v>
      </c>
      <c r="M62" s="526">
        <v>5</v>
      </c>
      <c r="N62" s="45">
        <f>ROUND(K62*$N$4,0)</f>
        <v>770000</v>
      </c>
    </row>
    <row r="63" spans="1:14" ht="12.75" customHeight="1" x14ac:dyDescent="0.2">
      <c r="A63" s="53"/>
      <c r="B63" s="2"/>
      <c r="C63" s="91"/>
      <c r="D63" s="92"/>
      <c r="E63" s="83" t="str">
        <f>CONCATENATE("小計（",$L$5,"）")</f>
        <v>小計（MMK）</v>
      </c>
      <c r="F63" s="159">
        <f>K63+L63</f>
        <v>700</v>
      </c>
      <c r="G63" s="80"/>
      <c r="H63" s="36">
        <f>K63</f>
        <v>700</v>
      </c>
      <c r="I63" s="81"/>
      <c r="J63" s="82"/>
      <c r="K63" s="159">
        <f t="shared" ref="K63:L64" si="12">K66+K69</f>
        <v>700</v>
      </c>
      <c r="L63" s="33">
        <f t="shared" si="12"/>
        <v>0</v>
      </c>
      <c r="M63" s="527"/>
      <c r="N63" s="46">
        <f>ROUND(K63*$N$5,0)</f>
        <v>56</v>
      </c>
    </row>
    <row r="64" spans="1:14" ht="12.75" customHeight="1" outlineLevel="1" x14ac:dyDescent="0.2">
      <c r="A64" s="53"/>
      <c r="B64" s="2"/>
      <c r="C64" s="91"/>
      <c r="D64" s="104"/>
      <c r="E64" s="368" t="str">
        <f>CONCATENATE("小計（",$L$6,"）")</f>
        <v>小計（THB）</v>
      </c>
      <c r="F64" s="369">
        <f>K64+L64</f>
        <v>70</v>
      </c>
      <c r="G64" s="370"/>
      <c r="H64" s="371"/>
      <c r="I64" s="372">
        <f>K64</f>
        <v>70</v>
      </c>
      <c r="J64" s="373"/>
      <c r="K64" s="369">
        <f t="shared" si="12"/>
        <v>70</v>
      </c>
      <c r="L64" s="374">
        <f t="shared" si="12"/>
        <v>0</v>
      </c>
      <c r="M64" s="537"/>
      <c r="N64" s="376">
        <f>ROUND(K64*$N$6,0)</f>
        <v>210</v>
      </c>
    </row>
    <row r="65" spans="1:14" ht="12.75" customHeight="1" x14ac:dyDescent="0.2">
      <c r="A65" s="53"/>
      <c r="B65" s="2"/>
      <c r="C65" s="8"/>
      <c r="D65" s="9" t="s">
        <v>471</v>
      </c>
      <c r="E65" s="344" t="str">
        <f>$L$4</f>
        <v>USD</v>
      </c>
      <c r="F65" s="365">
        <f t="shared" ref="F65:F70" si="13">K65+L65</f>
        <v>6000</v>
      </c>
      <c r="G65" s="366">
        <f>K65</f>
        <v>6000</v>
      </c>
      <c r="H65" s="367"/>
      <c r="I65" s="367"/>
      <c r="J65" s="259"/>
      <c r="K65" s="345">
        <f>'別表5；現地事業管理費　主契約団体'!P14</f>
        <v>6000</v>
      </c>
      <c r="L65" s="345">
        <f>'別表5；現地事業管理費　主契約団体'!Q14</f>
        <v>0</v>
      </c>
      <c r="M65" s="527"/>
      <c r="N65" s="375">
        <f>ROUND(K65*$N$4,0)</f>
        <v>660000</v>
      </c>
    </row>
    <row r="66" spans="1:14" ht="12.75" customHeight="1" x14ac:dyDescent="0.2">
      <c r="A66" s="53"/>
      <c r="B66" s="2"/>
      <c r="C66" s="8"/>
      <c r="D66" s="9"/>
      <c r="E66" s="83" t="str">
        <f>CONCATENATE("現地通貨（",$L$5,"）")</f>
        <v>現地通貨（MMK）</v>
      </c>
      <c r="F66" s="36">
        <f t="shared" si="13"/>
        <v>600</v>
      </c>
      <c r="G66" s="80"/>
      <c r="H66" s="36">
        <f>K66</f>
        <v>600</v>
      </c>
      <c r="I66" s="81"/>
      <c r="J66" s="82"/>
      <c r="K66" s="345">
        <f>'別表5；現地事業管理費　主契約団体'!P15</f>
        <v>600</v>
      </c>
      <c r="L66" s="345">
        <f>'別表5；現地事業管理費　主契約団体'!Q15</f>
        <v>0</v>
      </c>
      <c r="M66" s="527"/>
      <c r="N66" s="46">
        <f>ROUND(K66*$N$5,0)</f>
        <v>48</v>
      </c>
    </row>
    <row r="67" spans="1:14" ht="12.75" customHeight="1" outlineLevel="1" x14ac:dyDescent="0.2">
      <c r="A67" s="53"/>
      <c r="B67" s="2"/>
      <c r="C67" s="8"/>
      <c r="D67" s="377"/>
      <c r="E67" s="368" t="str">
        <f>CONCATENATE("現地通貨（",$L$6,"）")</f>
        <v>現地通貨（THB）</v>
      </c>
      <c r="F67" s="372">
        <f t="shared" si="13"/>
        <v>60</v>
      </c>
      <c r="G67" s="370"/>
      <c r="H67" s="371"/>
      <c r="I67" s="372">
        <f>K67</f>
        <v>60</v>
      </c>
      <c r="J67" s="373"/>
      <c r="K67" s="378">
        <f>'別表5；現地事業管理費　主契約団体'!P16</f>
        <v>60</v>
      </c>
      <c r="L67" s="378">
        <f>'別表5；現地事業管理費　主契約団体'!Q16</f>
        <v>0</v>
      </c>
      <c r="M67" s="527"/>
      <c r="N67" s="379">
        <f>ROUND(K67*$N$6,0)</f>
        <v>180</v>
      </c>
    </row>
    <row r="68" spans="1:14" ht="12.75" customHeight="1" x14ac:dyDescent="0.2">
      <c r="A68" s="53"/>
      <c r="B68" s="2"/>
      <c r="C68" s="8"/>
      <c r="D68" s="9" t="s">
        <v>472</v>
      </c>
      <c r="E68" s="344" t="str">
        <f>$L$4</f>
        <v>USD</v>
      </c>
      <c r="F68" s="365">
        <f t="shared" si="13"/>
        <v>1000</v>
      </c>
      <c r="G68" s="366">
        <f>K68</f>
        <v>1000</v>
      </c>
      <c r="H68" s="367"/>
      <c r="I68" s="367"/>
      <c r="J68" s="259"/>
      <c r="K68" s="345">
        <f>'別表5；現地事業管理費　主契約団体'!P25</f>
        <v>1000</v>
      </c>
      <c r="L68" s="345">
        <f>'別表5；現地事業管理費　主契約団体'!Q25</f>
        <v>0</v>
      </c>
      <c r="M68" s="527"/>
      <c r="N68" s="375">
        <f>ROUND(K68*$N$4,0)</f>
        <v>110000</v>
      </c>
    </row>
    <row r="69" spans="1:14" ht="12.75" customHeight="1" x14ac:dyDescent="0.2">
      <c r="A69" s="53"/>
      <c r="B69" s="2"/>
      <c r="C69" s="8"/>
      <c r="D69" s="9"/>
      <c r="E69" s="83" t="str">
        <f>CONCATENATE("現地通貨（",$L$5,"）")</f>
        <v>現地通貨（MMK）</v>
      </c>
      <c r="F69" s="36">
        <f t="shared" si="13"/>
        <v>100</v>
      </c>
      <c r="G69" s="80"/>
      <c r="H69" s="36">
        <f>K69</f>
        <v>100</v>
      </c>
      <c r="I69" s="81"/>
      <c r="J69" s="82"/>
      <c r="K69" s="345">
        <f>'別表5；現地事業管理費　主契約団体'!P26</f>
        <v>100</v>
      </c>
      <c r="L69" s="345">
        <f>'別表5；現地事業管理費　主契約団体'!Q26</f>
        <v>0</v>
      </c>
      <c r="M69" s="527"/>
      <c r="N69" s="46">
        <f>ROUND(K69*$N$5,0)</f>
        <v>8</v>
      </c>
    </row>
    <row r="70" spans="1:14" ht="12.75" customHeight="1" outlineLevel="1" x14ac:dyDescent="0.2">
      <c r="A70" s="53"/>
      <c r="B70" s="2"/>
      <c r="C70" s="3"/>
      <c r="D70" s="4"/>
      <c r="E70" s="83" t="str">
        <f>CONCATENATE("現地通貨（",$L$6,"）")</f>
        <v>現地通貨（THB）</v>
      </c>
      <c r="F70" s="36">
        <f t="shared" si="13"/>
        <v>10</v>
      </c>
      <c r="G70" s="80"/>
      <c r="H70" s="81"/>
      <c r="I70" s="36">
        <f>K70</f>
        <v>10</v>
      </c>
      <c r="J70" s="82"/>
      <c r="K70" s="345">
        <f>'別表5；現地事業管理費　主契約団体'!P27</f>
        <v>10</v>
      </c>
      <c r="L70" s="345">
        <f>'別表5；現地事業管理費　主契約団体'!Q27</f>
        <v>0</v>
      </c>
      <c r="M70" s="527"/>
      <c r="N70" s="46">
        <f>ROUND(K70*$N$6,0)</f>
        <v>30</v>
      </c>
    </row>
    <row r="71" spans="1:14" ht="12.75" customHeight="1" x14ac:dyDescent="0.2">
      <c r="A71" s="53"/>
      <c r="B71" s="2"/>
      <c r="C71" s="89" t="s">
        <v>473</v>
      </c>
      <c r="D71" s="90"/>
      <c r="E71" s="30" t="str">
        <f>CONCATENATE("小計（",$L$4,"）")</f>
        <v>小計（USD）</v>
      </c>
      <c r="F71" s="150">
        <f>K71+L71</f>
        <v>21006</v>
      </c>
      <c r="G71" s="34">
        <f>K71</f>
        <v>21006</v>
      </c>
      <c r="H71" s="49"/>
      <c r="I71" s="49"/>
      <c r="J71" s="79"/>
      <c r="K71" s="150">
        <f>K74+K77+K80</f>
        <v>21006</v>
      </c>
      <c r="L71" s="35">
        <f>L74+L77+L80</f>
        <v>0</v>
      </c>
      <c r="M71" s="527"/>
      <c r="N71" s="45">
        <f>ROUND(K71*$N$4,0)</f>
        <v>2310660</v>
      </c>
    </row>
    <row r="72" spans="1:14" ht="12.75" customHeight="1" x14ac:dyDescent="0.2">
      <c r="A72" s="53"/>
      <c r="B72" s="2"/>
      <c r="C72" s="91"/>
      <c r="D72" s="92"/>
      <c r="E72" s="83" t="str">
        <f>CONCATENATE("小計（",$L$5,"）")</f>
        <v>小計（MMK）</v>
      </c>
      <c r="F72" s="156">
        <f>K72+L72</f>
        <v>2100</v>
      </c>
      <c r="G72" s="80"/>
      <c r="H72" s="36">
        <f>K72</f>
        <v>2100</v>
      </c>
      <c r="I72" s="81"/>
      <c r="J72" s="82"/>
      <c r="K72" s="156">
        <f t="shared" ref="K72:L73" si="14">K75+K78+K81</f>
        <v>2100</v>
      </c>
      <c r="L72" s="36">
        <f t="shared" si="14"/>
        <v>0</v>
      </c>
      <c r="M72" s="527"/>
      <c r="N72" s="46">
        <f>ROUND(K72*$N$5,0)</f>
        <v>168</v>
      </c>
    </row>
    <row r="73" spans="1:14" ht="12.75" customHeight="1" outlineLevel="1" x14ac:dyDescent="0.2">
      <c r="A73" s="53"/>
      <c r="B73" s="2"/>
      <c r="C73" s="91"/>
      <c r="D73" s="104"/>
      <c r="E73" s="368" t="str">
        <f>CONCATENATE("小計（",$L$6,"）")</f>
        <v>小計（THB）</v>
      </c>
      <c r="F73" s="378">
        <f>K73+L73</f>
        <v>210</v>
      </c>
      <c r="G73" s="370"/>
      <c r="H73" s="371"/>
      <c r="I73" s="372">
        <f>K73</f>
        <v>210</v>
      </c>
      <c r="J73" s="373"/>
      <c r="K73" s="378">
        <f t="shared" si="14"/>
        <v>210</v>
      </c>
      <c r="L73" s="372">
        <f t="shared" si="14"/>
        <v>0</v>
      </c>
      <c r="M73" s="527"/>
      <c r="N73" s="379">
        <f>ROUND(K73*$N$6,0)</f>
        <v>630</v>
      </c>
    </row>
    <row r="74" spans="1:14" ht="12.75" customHeight="1" x14ac:dyDescent="0.2">
      <c r="A74" s="53"/>
      <c r="B74" s="2"/>
      <c r="C74" s="8"/>
      <c r="D74" s="9" t="s">
        <v>474</v>
      </c>
      <c r="E74" s="344" t="str">
        <f>$L$4</f>
        <v>USD</v>
      </c>
      <c r="F74" s="365">
        <f t="shared" ref="F74:F100" si="15">K74+L74</f>
        <v>6006</v>
      </c>
      <c r="G74" s="366">
        <f>K74</f>
        <v>6006</v>
      </c>
      <c r="H74" s="367"/>
      <c r="I74" s="367"/>
      <c r="J74" s="259"/>
      <c r="K74" s="365">
        <f>'別表5；現地事業管理費　主契約団体'!P52</f>
        <v>6006</v>
      </c>
      <c r="L74" s="365">
        <f>'別表5；現地事業管理費　主契約団体'!Q52</f>
        <v>0</v>
      </c>
      <c r="M74" s="527"/>
      <c r="N74" s="375">
        <f>ROUND(K74*$N$4,0)</f>
        <v>660660</v>
      </c>
    </row>
    <row r="75" spans="1:14" ht="12.75" customHeight="1" x14ac:dyDescent="0.2">
      <c r="A75" s="53"/>
      <c r="B75" s="2"/>
      <c r="C75" s="8"/>
      <c r="D75" s="9"/>
      <c r="E75" s="83" t="str">
        <f>CONCATENATE("現地通貨（",$L$5,"）")</f>
        <v>現地通貨（MMK）</v>
      </c>
      <c r="F75" s="36">
        <f t="shared" si="15"/>
        <v>600</v>
      </c>
      <c r="G75" s="80"/>
      <c r="H75" s="36">
        <f>K75</f>
        <v>600</v>
      </c>
      <c r="I75" s="81"/>
      <c r="J75" s="82"/>
      <c r="K75" s="365">
        <f>'別表5；現地事業管理費　主契約団体'!P53</f>
        <v>600</v>
      </c>
      <c r="L75" s="365">
        <f>'別表5；現地事業管理費　主契約団体'!Q53</f>
        <v>0</v>
      </c>
      <c r="M75" s="527"/>
      <c r="N75" s="46">
        <f>ROUND(K75*$N$5,0)</f>
        <v>48</v>
      </c>
    </row>
    <row r="76" spans="1:14" ht="12.75" customHeight="1" outlineLevel="1" x14ac:dyDescent="0.2">
      <c r="A76" s="53"/>
      <c r="B76" s="2"/>
      <c r="C76" s="8"/>
      <c r="D76" s="377"/>
      <c r="E76" s="368" t="str">
        <f>CONCATENATE("現地通貨（",$L$6,"）")</f>
        <v>現地通貨（THB）</v>
      </c>
      <c r="F76" s="372">
        <f t="shared" si="15"/>
        <v>60</v>
      </c>
      <c r="G76" s="370"/>
      <c r="H76" s="371"/>
      <c r="I76" s="372">
        <f>K76</f>
        <v>60</v>
      </c>
      <c r="J76" s="373"/>
      <c r="K76" s="484">
        <f>'別表5；現地事業管理費　主契約団体'!P54</f>
        <v>60</v>
      </c>
      <c r="L76" s="484">
        <f>'別表5；現地事業管理費　主契約団体'!Q54</f>
        <v>0</v>
      </c>
      <c r="M76" s="527"/>
      <c r="N76" s="379">
        <f>ROUND(K76*$N$6,0)</f>
        <v>180</v>
      </c>
    </row>
    <row r="77" spans="1:14" ht="12.75" customHeight="1" x14ac:dyDescent="0.2">
      <c r="A77" s="53"/>
      <c r="B77" s="2"/>
      <c r="C77" s="8"/>
      <c r="D77" s="9" t="s">
        <v>475</v>
      </c>
      <c r="E77" s="344" t="str">
        <f>$L$4</f>
        <v>USD</v>
      </c>
      <c r="F77" s="365">
        <f t="shared" si="15"/>
        <v>7000</v>
      </c>
      <c r="G77" s="366">
        <f>K77</f>
        <v>7000</v>
      </c>
      <c r="H77" s="367"/>
      <c r="I77" s="367"/>
      <c r="J77" s="259"/>
      <c r="K77" s="356">
        <f>'別表5；現地事業管理費　主契約団体'!P78</f>
        <v>7000</v>
      </c>
      <c r="L77" s="356">
        <f>'別表5；現地事業管理費　主契約団体'!Q78</f>
        <v>0</v>
      </c>
      <c r="M77" s="527"/>
      <c r="N77" s="375">
        <f>ROUND(K77*$N$4,0)</f>
        <v>770000</v>
      </c>
    </row>
    <row r="78" spans="1:14" ht="12.75" customHeight="1" x14ac:dyDescent="0.2">
      <c r="A78" s="53"/>
      <c r="B78" s="2"/>
      <c r="C78" s="8"/>
      <c r="D78" s="9"/>
      <c r="E78" s="83" t="str">
        <f>CONCATENATE("現地通貨（",$L$5,"）")</f>
        <v>現地通貨（MMK）</v>
      </c>
      <c r="F78" s="36">
        <f t="shared" si="15"/>
        <v>700</v>
      </c>
      <c r="G78" s="80"/>
      <c r="H78" s="36">
        <f>K78</f>
        <v>700</v>
      </c>
      <c r="I78" s="81"/>
      <c r="J78" s="82"/>
      <c r="K78" s="345">
        <f>'別表5；現地事業管理費　主契約団体'!P79</f>
        <v>700</v>
      </c>
      <c r="L78" s="345">
        <f>'別表5；現地事業管理費　主契約団体'!Q79</f>
        <v>0</v>
      </c>
      <c r="M78" s="527"/>
      <c r="N78" s="46">
        <f>ROUND(K78*$N$5,0)</f>
        <v>56</v>
      </c>
    </row>
    <row r="79" spans="1:14" ht="12.75" customHeight="1" outlineLevel="1" x14ac:dyDescent="0.2">
      <c r="A79" s="53"/>
      <c r="B79" s="2"/>
      <c r="C79" s="105"/>
      <c r="D79" s="104"/>
      <c r="E79" s="368" t="str">
        <f>CONCATENATE("現地通貨（",$L$6,"）")</f>
        <v>現地通貨（THB）</v>
      </c>
      <c r="F79" s="372">
        <f t="shared" si="15"/>
        <v>70</v>
      </c>
      <c r="G79" s="370"/>
      <c r="H79" s="371"/>
      <c r="I79" s="372">
        <f>K79</f>
        <v>70</v>
      </c>
      <c r="J79" s="373"/>
      <c r="K79" s="486">
        <f>'別表5；現地事業管理費　主契約団体'!P80</f>
        <v>70</v>
      </c>
      <c r="L79" s="486">
        <f>'別表5；現地事業管理費　主契約団体'!Q80</f>
        <v>0</v>
      </c>
      <c r="M79" s="527"/>
      <c r="N79" s="379">
        <f>ROUND(K79*$N$6,0)</f>
        <v>210</v>
      </c>
    </row>
    <row r="80" spans="1:14" ht="12.75" customHeight="1" x14ac:dyDescent="0.2">
      <c r="A80" s="53"/>
      <c r="B80" s="2"/>
      <c r="C80" s="105"/>
      <c r="D80" s="92" t="s">
        <v>476</v>
      </c>
      <c r="E80" s="344" t="str">
        <f>$L$4</f>
        <v>USD</v>
      </c>
      <c r="F80" s="365">
        <f t="shared" si="15"/>
        <v>8000</v>
      </c>
      <c r="G80" s="366">
        <f>K80</f>
        <v>8000</v>
      </c>
      <c r="H80" s="367"/>
      <c r="I80" s="367"/>
      <c r="J80" s="259"/>
      <c r="K80" s="365">
        <f>'別表5；現地事業管理費　主契約団体'!P104</f>
        <v>8000</v>
      </c>
      <c r="L80" s="365">
        <f>'別表5；現地事業管理費　主契約団体'!Q104</f>
        <v>0</v>
      </c>
      <c r="M80" s="527"/>
      <c r="N80" s="375">
        <f>ROUND(K80*$N$4,0)</f>
        <v>880000</v>
      </c>
    </row>
    <row r="81" spans="1:14" ht="12.75" customHeight="1" x14ac:dyDescent="0.2">
      <c r="A81" s="53"/>
      <c r="B81" s="2"/>
      <c r="C81" s="105"/>
      <c r="D81" s="92"/>
      <c r="E81" s="83" t="str">
        <f>CONCATENATE("現地通貨（",$L$5,"）")</f>
        <v>現地通貨（MMK）</v>
      </c>
      <c r="F81" s="36">
        <f t="shared" si="15"/>
        <v>800</v>
      </c>
      <c r="G81" s="80"/>
      <c r="H81" s="36">
        <f>K81</f>
        <v>800</v>
      </c>
      <c r="I81" s="81"/>
      <c r="J81" s="82"/>
      <c r="K81" s="365">
        <f>'別表5；現地事業管理費　主契約団体'!P105</f>
        <v>800</v>
      </c>
      <c r="L81" s="365">
        <f>'別表5；現地事業管理費　主契約団体'!Q105</f>
        <v>0</v>
      </c>
      <c r="M81" s="527"/>
      <c r="N81" s="46">
        <f>ROUND(K81*$N$5,0)</f>
        <v>64</v>
      </c>
    </row>
    <row r="82" spans="1:14" ht="12.75" customHeight="1" outlineLevel="1" x14ac:dyDescent="0.2">
      <c r="A82" s="53"/>
      <c r="B82" s="2"/>
      <c r="C82" s="107"/>
      <c r="D82" s="94"/>
      <c r="E82" s="83" t="str">
        <f>CONCATENATE("現地通貨（",$L$6,"）")</f>
        <v>現地通貨（THB）</v>
      </c>
      <c r="F82" s="36">
        <f t="shared" si="15"/>
        <v>80</v>
      </c>
      <c r="G82" s="80"/>
      <c r="H82" s="81"/>
      <c r="I82" s="36">
        <f>K82</f>
        <v>80</v>
      </c>
      <c r="J82" s="82"/>
      <c r="K82" s="365">
        <f>'別表5；現地事業管理費　主契約団体'!P106</f>
        <v>80</v>
      </c>
      <c r="L82" s="365">
        <f>'別表5；現地事業管理費　主契約団体'!Q106</f>
        <v>0</v>
      </c>
      <c r="M82" s="527"/>
      <c r="N82" s="46">
        <f>ROUND(K82*$N$6,0)</f>
        <v>240</v>
      </c>
    </row>
    <row r="83" spans="1:14" ht="12.75" customHeight="1" x14ac:dyDescent="0.2">
      <c r="A83" s="53"/>
      <c r="B83" s="2"/>
      <c r="C83" s="112" t="s">
        <v>477</v>
      </c>
      <c r="D83" s="113"/>
      <c r="E83" s="30" t="str">
        <f>$L$4</f>
        <v>USD</v>
      </c>
      <c r="F83" s="35">
        <f t="shared" si="15"/>
        <v>1000</v>
      </c>
      <c r="G83" s="34">
        <f>K83</f>
        <v>1000</v>
      </c>
      <c r="H83" s="49"/>
      <c r="I83" s="49"/>
      <c r="J83" s="79"/>
      <c r="K83" s="444">
        <f>'別表5；現地事業管理費　主契約団体'!P130</f>
        <v>1000</v>
      </c>
      <c r="L83" s="444">
        <f>'別表5；現地事業管理費　ﾊﾟｰﾄﾅｰ'!Q130</f>
        <v>0</v>
      </c>
      <c r="M83" s="527"/>
      <c r="N83" s="45">
        <f>ROUND(K83*$N$4,0)</f>
        <v>110000</v>
      </c>
    </row>
    <row r="84" spans="1:14" ht="12.75" customHeight="1" x14ac:dyDescent="0.2">
      <c r="A84" s="53"/>
      <c r="B84" s="2"/>
      <c r="C84" s="8"/>
      <c r="D84" s="9"/>
      <c r="E84" s="83" t="str">
        <f>CONCATENATE("現地通貨（",$L$5,"）")</f>
        <v>現地通貨（MMK）</v>
      </c>
      <c r="F84" s="36">
        <f t="shared" si="15"/>
        <v>100</v>
      </c>
      <c r="G84" s="80"/>
      <c r="H84" s="36">
        <f>K84</f>
        <v>100</v>
      </c>
      <c r="I84" s="81"/>
      <c r="J84" s="82"/>
      <c r="K84" s="156">
        <f>'別表5；現地事業管理費　主契約団体'!P131</f>
        <v>100</v>
      </c>
      <c r="L84" s="36">
        <f>'別表5；現地事業管理費　ﾊﾟｰﾄﾅｰ'!Q131</f>
        <v>0</v>
      </c>
      <c r="M84" s="527"/>
      <c r="N84" s="46">
        <f>ROUND(K84*$N$5,0)</f>
        <v>8</v>
      </c>
    </row>
    <row r="85" spans="1:14" ht="12.75" customHeight="1" outlineLevel="1" x14ac:dyDescent="0.2">
      <c r="A85" s="53"/>
      <c r="B85" s="2"/>
      <c r="C85" s="3"/>
      <c r="D85" s="4"/>
      <c r="E85" s="381" t="str">
        <f>CONCATENATE("現地通貨（",$L$6,"）")</f>
        <v>現地通貨（THB）</v>
      </c>
      <c r="F85" s="37">
        <f t="shared" si="15"/>
        <v>10</v>
      </c>
      <c r="G85" s="382"/>
      <c r="H85" s="383"/>
      <c r="I85" s="37">
        <f>K85</f>
        <v>10</v>
      </c>
      <c r="J85" s="343"/>
      <c r="K85" s="365">
        <f>'別表5；現地事業管理費　主契約団体'!P132</f>
        <v>10</v>
      </c>
      <c r="L85" s="365">
        <f>'別表5；現地事業管理費　ﾊﾟｰﾄﾅｰ'!Q132</f>
        <v>0</v>
      </c>
      <c r="M85" s="527"/>
      <c r="N85" s="265">
        <f>ROUND(K85*$N$6,0)</f>
        <v>30</v>
      </c>
    </row>
    <row r="86" spans="1:14" ht="12.75" customHeight="1" x14ac:dyDescent="0.2">
      <c r="A86" s="53"/>
      <c r="B86" s="2"/>
      <c r="C86" s="110" t="s">
        <v>478</v>
      </c>
      <c r="D86" s="111"/>
      <c r="E86" s="30" t="str">
        <f>CONCATENATE("小計（",$L$4,"）")</f>
        <v>小計（USD）</v>
      </c>
      <c r="F86" s="35">
        <f>K86+L86</f>
        <v>3900</v>
      </c>
      <c r="G86" s="34">
        <f>K86</f>
        <v>3900</v>
      </c>
      <c r="H86" s="49"/>
      <c r="I86" s="49"/>
      <c r="J86" s="79"/>
      <c r="K86" s="35">
        <f>K89+K92+K95+K98</f>
        <v>3900</v>
      </c>
      <c r="L86" s="35">
        <f>L89+L92+L95+L98</f>
        <v>0</v>
      </c>
      <c r="M86" s="527"/>
      <c r="N86" s="45">
        <f>ROUND(K86*$N$4,0)</f>
        <v>429000</v>
      </c>
    </row>
    <row r="87" spans="1:14" ht="12.75" customHeight="1" x14ac:dyDescent="0.2">
      <c r="A87" s="53"/>
      <c r="B87" s="2"/>
      <c r="C87" s="218"/>
      <c r="D87" s="219"/>
      <c r="E87" s="83" t="str">
        <f>CONCATENATE("小計（",$L$5,"）")</f>
        <v>小計（MMK）</v>
      </c>
      <c r="F87" s="36">
        <f>K87+L87</f>
        <v>390</v>
      </c>
      <c r="G87" s="80"/>
      <c r="H87" s="36">
        <f>K87</f>
        <v>390</v>
      </c>
      <c r="I87" s="81"/>
      <c r="J87" s="82"/>
      <c r="K87" s="36">
        <f t="shared" ref="K87:L88" si="16">K90+K93+K96+K99</f>
        <v>390</v>
      </c>
      <c r="L87" s="36">
        <f t="shared" si="16"/>
        <v>0</v>
      </c>
      <c r="M87" s="527"/>
      <c r="N87" s="46">
        <f>ROUND(K87*$N$5,0)</f>
        <v>31</v>
      </c>
    </row>
    <row r="88" spans="1:14" ht="12.75" customHeight="1" outlineLevel="1" x14ac:dyDescent="0.2">
      <c r="A88" s="53"/>
      <c r="B88" s="2"/>
      <c r="C88" s="218"/>
      <c r="D88" s="220"/>
      <c r="E88" s="368" t="str">
        <f>CONCATENATE("小計（",$L$6,"）")</f>
        <v>小計（THB）</v>
      </c>
      <c r="F88" s="372">
        <f>K88+L88</f>
        <v>39</v>
      </c>
      <c r="G88" s="370"/>
      <c r="H88" s="371"/>
      <c r="I88" s="372">
        <f>K88</f>
        <v>39</v>
      </c>
      <c r="J88" s="373"/>
      <c r="K88" s="372">
        <f t="shared" si="16"/>
        <v>39</v>
      </c>
      <c r="L88" s="372">
        <f t="shared" si="16"/>
        <v>0</v>
      </c>
      <c r="M88" s="527"/>
      <c r="N88" s="379">
        <f>ROUND(K88*$N$6,0)</f>
        <v>117</v>
      </c>
    </row>
    <row r="89" spans="1:14" ht="12.75" customHeight="1" x14ac:dyDescent="0.2">
      <c r="A89" s="53"/>
      <c r="B89" s="2"/>
      <c r="C89" s="218"/>
      <c r="D89" s="219" t="s">
        <v>479</v>
      </c>
      <c r="E89" s="344" t="str">
        <f>$L$4</f>
        <v>USD</v>
      </c>
      <c r="F89" s="365">
        <f t="shared" si="15"/>
        <v>1000</v>
      </c>
      <c r="G89" s="366">
        <f>K89</f>
        <v>1000</v>
      </c>
      <c r="H89" s="367"/>
      <c r="I89" s="367"/>
      <c r="J89" s="259"/>
      <c r="K89" s="365">
        <f>'別表5；現地事業管理費　主契約団体'!P146</f>
        <v>1000</v>
      </c>
      <c r="L89" s="365">
        <f>'別表5；現地事業管理費　主契約団体'!Q146</f>
        <v>0</v>
      </c>
      <c r="M89" s="527"/>
      <c r="N89" s="375">
        <f>ROUND(K89*$N$4,0)</f>
        <v>110000</v>
      </c>
    </row>
    <row r="90" spans="1:14" ht="12.75" customHeight="1" x14ac:dyDescent="0.2">
      <c r="A90" s="53"/>
      <c r="B90" s="2"/>
      <c r="C90" s="218"/>
      <c r="D90" s="219"/>
      <c r="E90" s="83" t="str">
        <f>CONCATENATE("現地通貨（",$L$5,"）")</f>
        <v>現地通貨（MMK）</v>
      </c>
      <c r="F90" s="36">
        <f t="shared" si="15"/>
        <v>100</v>
      </c>
      <c r="G90" s="80"/>
      <c r="H90" s="36">
        <f>K90</f>
        <v>100</v>
      </c>
      <c r="I90" s="81"/>
      <c r="J90" s="82"/>
      <c r="K90" s="365">
        <f>'別表5；現地事業管理費　主契約団体'!P147</f>
        <v>100</v>
      </c>
      <c r="L90" s="365">
        <f>'別表5；現地事業管理費　主契約団体'!Q147</f>
        <v>0</v>
      </c>
      <c r="M90" s="527"/>
      <c r="N90" s="46">
        <f>ROUND(K90*$N$5,0)</f>
        <v>8</v>
      </c>
    </row>
    <row r="91" spans="1:14" ht="12.75" customHeight="1" outlineLevel="1" x14ac:dyDescent="0.2">
      <c r="A91" s="53"/>
      <c r="B91" s="2"/>
      <c r="C91" s="218"/>
      <c r="D91" s="220"/>
      <c r="E91" s="368" t="str">
        <f>CONCATENATE("現地通貨（",$L$6,"）")</f>
        <v>現地通貨（THB）</v>
      </c>
      <c r="F91" s="372">
        <f t="shared" si="15"/>
        <v>10</v>
      </c>
      <c r="G91" s="370"/>
      <c r="H91" s="371"/>
      <c r="I91" s="372">
        <f>K91</f>
        <v>10</v>
      </c>
      <c r="J91" s="373"/>
      <c r="K91" s="484">
        <f>'別表5；現地事業管理費　主契約団体'!P148</f>
        <v>10</v>
      </c>
      <c r="L91" s="484">
        <f>'別表5；現地事業管理費　主契約団体'!Q148</f>
        <v>0</v>
      </c>
      <c r="M91" s="527"/>
      <c r="N91" s="379">
        <f>ROUND(K91*$N$6,0)</f>
        <v>30</v>
      </c>
    </row>
    <row r="92" spans="1:14" ht="12.75" customHeight="1" x14ac:dyDescent="0.2">
      <c r="A92" s="53"/>
      <c r="B92" s="2"/>
      <c r="C92" s="218"/>
      <c r="D92" s="219" t="s">
        <v>480</v>
      </c>
      <c r="E92" s="344" t="str">
        <f>$L$4</f>
        <v>USD</v>
      </c>
      <c r="F92" s="365">
        <f t="shared" si="15"/>
        <v>900</v>
      </c>
      <c r="G92" s="366">
        <f>K92</f>
        <v>900</v>
      </c>
      <c r="H92" s="367"/>
      <c r="I92" s="367"/>
      <c r="J92" s="259"/>
      <c r="K92" s="356">
        <f>'別表5；現地事業管理費　主契約団体'!P158</f>
        <v>900</v>
      </c>
      <c r="L92" s="356">
        <f>'別表5；現地事業管理費　主契約団体'!Q158</f>
        <v>0</v>
      </c>
      <c r="M92" s="527"/>
      <c r="N92" s="375">
        <f>ROUND(K92*$N$4,0)</f>
        <v>99000</v>
      </c>
    </row>
    <row r="93" spans="1:14" ht="12.75" customHeight="1" x14ac:dyDescent="0.2">
      <c r="A93" s="53"/>
      <c r="B93" s="2"/>
      <c r="C93" s="218"/>
      <c r="D93" s="219"/>
      <c r="E93" s="83" t="str">
        <f>CONCATENATE("現地通貨（",$L$5,"）")</f>
        <v>現地通貨（MMK）</v>
      </c>
      <c r="F93" s="36">
        <f t="shared" si="15"/>
        <v>90</v>
      </c>
      <c r="G93" s="80"/>
      <c r="H93" s="36">
        <f>K93</f>
        <v>90</v>
      </c>
      <c r="I93" s="81"/>
      <c r="J93" s="82"/>
      <c r="K93" s="345">
        <f>'別表5；現地事業管理費　主契約団体'!P159</f>
        <v>90</v>
      </c>
      <c r="L93" s="345">
        <f>'別表5；現地事業管理費　主契約団体'!Q159</f>
        <v>0</v>
      </c>
      <c r="M93" s="527"/>
      <c r="N93" s="46">
        <f>ROUND(K93*$N$5,0)</f>
        <v>7</v>
      </c>
    </row>
    <row r="94" spans="1:14" ht="12.75" customHeight="1" outlineLevel="1" x14ac:dyDescent="0.2">
      <c r="A94" s="53"/>
      <c r="B94" s="2"/>
      <c r="C94" s="218"/>
      <c r="D94" s="220"/>
      <c r="E94" s="368" t="str">
        <f>CONCATENATE("現地通貨（",$L$6,"）")</f>
        <v>現地通貨（THB）</v>
      </c>
      <c r="F94" s="372">
        <f t="shared" si="15"/>
        <v>9</v>
      </c>
      <c r="G94" s="370"/>
      <c r="H94" s="371"/>
      <c r="I94" s="372">
        <f>K94</f>
        <v>9</v>
      </c>
      <c r="J94" s="373"/>
      <c r="K94" s="486">
        <f>'別表5；現地事業管理費　主契約団体'!P160</f>
        <v>9</v>
      </c>
      <c r="L94" s="486">
        <f>'別表5；現地事業管理費　主契約団体'!Q160</f>
        <v>0</v>
      </c>
      <c r="M94" s="527"/>
      <c r="N94" s="379">
        <f>ROUND(K94*$N$6,0)</f>
        <v>27</v>
      </c>
    </row>
    <row r="95" spans="1:14" ht="12.75" customHeight="1" x14ac:dyDescent="0.2">
      <c r="A95" s="53"/>
      <c r="B95" s="2"/>
      <c r="C95" s="218"/>
      <c r="D95" s="219" t="s">
        <v>481</v>
      </c>
      <c r="E95" s="344" t="str">
        <f>$L$4</f>
        <v>USD</v>
      </c>
      <c r="F95" s="365">
        <f t="shared" si="15"/>
        <v>1000</v>
      </c>
      <c r="G95" s="366">
        <f>K95</f>
        <v>1000</v>
      </c>
      <c r="H95" s="367"/>
      <c r="I95" s="367"/>
      <c r="J95" s="259"/>
      <c r="K95" s="365">
        <f>'別表5；現地事業管理費　主契約団体'!P169</f>
        <v>1000</v>
      </c>
      <c r="L95" s="365">
        <f>'別表5；現地事業管理費　主契約団体'!Q169</f>
        <v>0</v>
      </c>
      <c r="M95" s="527"/>
      <c r="N95" s="375">
        <f>ROUND(K95*$N$4,0)</f>
        <v>110000</v>
      </c>
    </row>
    <row r="96" spans="1:14" ht="12.75" customHeight="1" x14ac:dyDescent="0.2">
      <c r="A96" s="53"/>
      <c r="B96" s="2"/>
      <c r="C96" s="218"/>
      <c r="D96" s="219"/>
      <c r="E96" s="83" t="str">
        <f>CONCATENATE("現地通貨（",$L$5,"）")</f>
        <v>現地通貨（MMK）</v>
      </c>
      <c r="F96" s="36">
        <f t="shared" si="15"/>
        <v>100</v>
      </c>
      <c r="G96" s="80"/>
      <c r="H96" s="36">
        <f>K96</f>
        <v>100</v>
      </c>
      <c r="I96" s="81"/>
      <c r="J96" s="82"/>
      <c r="K96" s="365">
        <f>'別表5；現地事業管理費　主契約団体'!P170</f>
        <v>100</v>
      </c>
      <c r="L96" s="365">
        <f>'別表5；現地事業管理費　主契約団体'!Q170</f>
        <v>0</v>
      </c>
      <c r="M96" s="527"/>
      <c r="N96" s="46">
        <f>ROUND(K96*$N$5,0)</f>
        <v>8</v>
      </c>
    </row>
    <row r="97" spans="1:14" ht="12.75" customHeight="1" outlineLevel="1" x14ac:dyDescent="0.2">
      <c r="A97" s="53"/>
      <c r="B97" s="2"/>
      <c r="C97" s="218"/>
      <c r="D97" s="220"/>
      <c r="E97" s="368" t="str">
        <f>CONCATENATE("現地通貨（",$L$6,"）")</f>
        <v>現地通貨（THB）</v>
      </c>
      <c r="F97" s="372">
        <f t="shared" si="15"/>
        <v>10</v>
      </c>
      <c r="G97" s="370"/>
      <c r="H97" s="371"/>
      <c r="I97" s="372">
        <f>K97</f>
        <v>10</v>
      </c>
      <c r="J97" s="373"/>
      <c r="K97" s="484">
        <f>'別表5；現地事業管理費　主契約団体'!P171</f>
        <v>10</v>
      </c>
      <c r="L97" s="484">
        <f>'別表5；現地事業管理費　主契約団体'!Q171</f>
        <v>0</v>
      </c>
      <c r="M97" s="527"/>
      <c r="N97" s="379">
        <f>ROUND(K97*$N$6,0)</f>
        <v>30</v>
      </c>
    </row>
    <row r="98" spans="1:14" ht="12.75" customHeight="1" x14ac:dyDescent="0.2">
      <c r="A98" s="53"/>
      <c r="B98" s="2"/>
      <c r="C98" s="218"/>
      <c r="D98" s="219" t="s">
        <v>482</v>
      </c>
      <c r="E98" s="344" t="str">
        <f>$L$4</f>
        <v>USD</v>
      </c>
      <c r="F98" s="365">
        <f t="shared" si="15"/>
        <v>1000</v>
      </c>
      <c r="G98" s="366">
        <f>K98</f>
        <v>1000</v>
      </c>
      <c r="H98" s="367"/>
      <c r="I98" s="367"/>
      <c r="J98" s="259"/>
      <c r="K98" s="356">
        <f>'別表5；現地事業管理費　主契約団体'!P178</f>
        <v>1000</v>
      </c>
      <c r="L98" s="356">
        <f>'別表5；現地事業管理費　主契約団体'!Q178</f>
        <v>0</v>
      </c>
      <c r="M98" s="527"/>
      <c r="N98" s="375">
        <f>ROUND(K98*$N$4,0)</f>
        <v>110000</v>
      </c>
    </row>
    <row r="99" spans="1:14" ht="12.75" customHeight="1" x14ac:dyDescent="0.2">
      <c r="A99" s="53"/>
      <c r="B99" s="2"/>
      <c r="C99" s="218"/>
      <c r="D99" s="219"/>
      <c r="E99" s="83" t="str">
        <f>CONCATENATE("現地通貨（",$L$5,"）")</f>
        <v>現地通貨（MMK）</v>
      </c>
      <c r="F99" s="36">
        <f t="shared" si="15"/>
        <v>100</v>
      </c>
      <c r="G99" s="80"/>
      <c r="H99" s="36">
        <f>K99</f>
        <v>100</v>
      </c>
      <c r="I99" s="81"/>
      <c r="J99" s="82"/>
      <c r="K99" s="345">
        <f>'別表5；現地事業管理費　主契約団体'!P179</f>
        <v>100</v>
      </c>
      <c r="L99" s="345">
        <f>'別表5；現地事業管理費　主契約団体'!Q179</f>
        <v>0</v>
      </c>
      <c r="M99" s="527"/>
      <c r="N99" s="46">
        <f>ROUND(K99*$N$5,0)</f>
        <v>8</v>
      </c>
    </row>
    <row r="100" spans="1:14" ht="12.75" customHeight="1" outlineLevel="1" x14ac:dyDescent="0.2">
      <c r="A100" s="53"/>
      <c r="B100" s="2"/>
      <c r="C100" s="380"/>
      <c r="D100" s="5"/>
      <c r="E100" s="83" t="str">
        <f>CONCATENATE("現地通貨（",$L$6,"）")</f>
        <v>現地通貨（THB）</v>
      </c>
      <c r="F100" s="36">
        <f t="shared" si="15"/>
        <v>10</v>
      </c>
      <c r="G100" s="80"/>
      <c r="H100" s="81"/>
      <c r="I100" s="36">
        <f>K100</f>
        <v>10</v>
      </c>
      <c r="J100" s="82"/>
      <c r="K100" s="487">
        <f>'別表5；現地事業管理費　主契約団体'!P180</f>
        <v>10</v>
      </c>
      <c r="L100" s="487">
        <f>'別表5；現地事業管理費　主契約団体'!Q180</f>
        <v>0</v>
      </c>
      <c r="M100" s="527"/>
      <c r="N100" s="46">
        <f>ROUND(K100*$N$6,0)</f>
        <v>30</v>
      </c>
    </row>
    <row r="101" spans="1:14" ht="12.75" customHeight="1" x14ac:dyDescent="0.2">
      <c r="A101" s="53"/>
      <c r="B101" s="2"/>
      <c r="C101" s="218" t="s">
        <v>483</v>
      </c>
      <c r="D101" s="219"/>
      <c r="E101" s="30" t="str">
        <f>$L$4</f>
        <v>USD</v>
      </c>
      <c r="F101" s="35">
        <f>K101+L101</f>
        <v>2000</v>
      </c>
      <c r="G101" s="34">
        <f>K101</f>
        <v>2000</v>
      </c>
      <c r="H101" s="49"/>
      <c r="I101" s="49"/>
      <c r="J101" s="79"/>
      <c r="K101" s="35">
        <f>K104+K107</f>
        <v>2000</v>
      </c>
      <c r="L101" s="35">
        <f>L104+L107</f>
        <v>0</v>
      </c>
      <c r="M101" s="527"/>
      <c r="N101" s="45">
        <f>ROUND(K101*$N$4,0)</f>
        <v>220000</v>
      </c>
    </row>
    <row r="102" spans="1:14" ht="12.75" customHeight="1" x14ac:dyDescent="0.2">
      <c r="A102" s="53"/>
      <c r="B102" s="2"/>
      <c r="C102" s="218"/>
      <c r="D102" s="219"/>
      <c r="E102" s="83" t="str">
        <f>CONCATENATE("小計（",$L$5,"）")</f>
        <v>小計（MMK）</v>
      </c>
      <c r="F102" s="36">
        <f>K102+L102</f>
        <v>200</v>
      </c>
      <c r="G102" s="80"/>
      <c r="H102" s="36">
        <f>K102</f>
        <v>200</v>
      </c>
      <c r="I102" s="81"/>
      <c r="J102" s="82"/>
      <c r="K102" s="36">
        <f t="shared" ref="K102:L103" si="17">K105+K108</f>
        <v>200</v>
      </c>
      <c r="L102" s="36">
        <f t="shared" si="17"/>
        <v>0</v>
      </c>
      <c r="M102" s="527"/>
      <c r="N102" s="46">
        <f>ROUND(K102*$N$5,0)</f>
        <v>16</v>
      </c>
    </row>
    <row r="103" spans="1:14" ht="12.75" customHeight="1" outlineLevel="1" x14ac:dyDescent="0.2">
      <c r="A103" s="53"/>
      <c r="B103" s="2"/>
      <c r="C103" s="218"/>
      <c r="D103" s="220"/>
      <c r="E103" s="368" t="str">
        <f>CONCATENATE("小計（",$L$6,"）")</f>
        <v>小計（THB）</v>
      </c>
      <c r="F103" s="372">
        <f>K103+L103</f>
        <v>20</v>
      </c>
      <c r="G103" s="370"/>
      <c r="H103" s="371"/>
      <c r="I103" s="372">
        <f>K103</f>
        <v>20</v>
      </c>
      <c r="J103" s="373"/>
      <c r="K103" s="372">
        <f t="shared" si="17"/>
        <v>20</v>
      </c>
      <c r="L103" s="372">
        <f t="shared" si="17"/>
        <v>0</v>
      </c>
      <c r="M103" s="527"/>
      <c r="N103" s="379">
        <f>ROUND(K103*$N$6,0)</f>
        <v>60</v>
      </c>
    </row>
    <row r="104" spans="1:14" ht="12.75" customHeight="1" x14ac:dyDescent="0.2">
      <c r="A104" s="53"/>
      <c r="B104" s="2"/>
      <c r="C104" s="218"/>
      <c r="D104" s="219" t="s">
        <v>484</v>
      </c>
      <c r="E104" s="344" t="str">
        <f>$L$4</f>
        <v>USD</v>
      </c>
      <c r="F104" s="365">
        <f t="shared" ref="F104:F174" si="18">K104+L104</f>
        <v>1000</v>
      </c>
      <c r="G104" s="366">
        <f>K104</f>
        <v>1000</v>
      </c>
      <c r="H104" s="367"/>
      <c r="I104" s="367"/>
      <c r="J104" s="259"/>
      <c r="K104" s="365">
        <f>'別表5；現地事業管理費　主契約団体'!P192</f>
        <v>1000</v>
      </c>
      <c r="L104" s="365">
        <f>'別表5；現地事業管理費　主契約団体'!Q192</f>
        <v>0</v>
      </c>
      <c r="M104" s="527"/>
      <c r="N104" s="375">
        <f>ROUND(K104*$N$4,0)</f>
        <v>110000</v>
      </c>
    </row>
    <row r="105" spans="1:14" ht="12.75" customHeight="1" x14ac:dyDescent="0.2">
      <c r="A105" s="53"/>
      <c r="B105" s="2"/>
      <c r="C105" s="218"/>
      <c r="D105" s="219"/>
      <c r="E105" s="83" t="str">
        <f>CONCATENATE("現地通貨（",$L$5,"）")</f>
        <v>現地通貨（MMK）</v>
      </c>
      <c r="F105" s="36">
        <f t="shared" si="18"/>
        <v>100</v>
      </c>
      <c r="G105" s="80"/>
      <c r="H105" s="36">
        <f>K105</f>
        <v>100</v>
      </c>
      <c r="I105" s="81"/>
      <c r="J105" s="82"/>
      <c r="K105" s="365">
        <f>'別表5；現地事業管理費　主契約団体'!P193</f>
        <v>100</v>
      </c>
      <c r="L105" s="365">
        <f>'別表5；現地事業管理費　主契約団体'!Q193</f>
        <v>0</v>
      </c>
      <c r="M105" s="527"/>
      <c r="N105" s="46">
        <f>ROUND(K105*$N$5,0)</f>
        <v>8</v>
      </c>
    </row>
    <row r="106" spans="1:14" ht="12.75" customHeight="1" outlineLevel="1" x14ac:dyDescent="0.2">
      <c r="A106" s="53"/>
      <c r="B106" s="2"/>
      <c r="C106" s="218"/>
      <c r="D106" s="220"/>
      <c r="E106" s="368" t="str">
        <f>CONCATENATE("現地通貨（",$L$6,"）")</f>
        <v>現地通貨（THB）</v>
      </c>
      <c r="F106" s="372">
        <f t="shared" si="18"/>
        <v>10</v>
      </c>
      <c r="G106" s="370"/>
      <c r="H106" s="371"/>
      <c r="I106" s="372">
        <f>K106</f>
        <v>10</v>
      </c>
      <c r="J106" s="373"/>
      <c r="K106" s="378">
        <f>'別表5；現地事業管理費　主契約団体'!P194</f>
        <v>10</v>
      </c>
      <c r="L106" s="378">
        <f>'別表5；現地事業管理費　主契約団体'!Q194</f>
        <v>0</v>
      </c>
      <c r="M106" s="527"/>
      <c r="N106" s="379">
        <f>ROUND(K106*$N$6,0)</f>
        <v>30</v>
      </c>
    </row>
    <row r="107" spans="1:14" ht="12.75" customHeight="1" x14ac:dyDescent="0.2">
      <c r="A107" s="53"/>
      <c r="B107" s="2"/>
      <c r="C107" s="218"/>
      <c r="D107" s="219" t="s">
        <v>485</v>
      </c>
      <c r="E107" s="344" t="str">
        <f>$L$4</f>
        <v>USD</v>
      </c>
      <c r="F107" s="365">
        <f t="shared" si="18"/>
        <v>1000</v>
      </c>
      <c r="G107" s="366">
        <f>K107</f>
        <v>1000</v>
      </c>
      <c r="H107" s="367"/>
      <c r="I107" s="367"/>
      <c r="J107" s="259"/>
      <c r="K107" s="365">
        <f>'別表5；現地事業管理費　主契約団体'!P203</f>
        <v>1000</v>
      </c>
      <c r="L107" s="365">
        <f>'別表5；現地事業管理費　主契約団体'!Q203</f>
        <v>0</v>
      </c>
      <c r="M107" s="527"/>
      <c r="N107" s="375">
        <f>ROUND(K107*$N$4,0)</f>
        <v>110000</v>
      </c>
    </row>
    <row r="108" spans="1:14" ht="12.75" customHeight="1" x14ac:dyDescent="0.2">
      <c r="A108" s="53"/>
      <c r="B108" s="2"/>
      <c r="C108" s="218"/>
      <c r="D108" s="219"/>
      <c r="E108" s="83" t="str">
        <f>CONCATENATE("現地通貨（",$L$5,"）")</f>
        <v>現地通貨（MMK）</v>
      </c>
      <c r="F108" s="36">
        <f t="shared" si="18"/>
        <v>100</v>
      </c>
      <c r="G108" s="80"/>
      <c r="H108" s="36">
        <f>K108</f>
        <v>100</v>
      </c>
      <c r="I108" s="81"/>
      <c r="J108" s="82"/>
      <c r="K108" s="365">
        <f>'別表5；現地事業管理費　主契約団体'!P204</f>
        <v>100</v>
      </c>
      <c r="L108" s="365">
        <f>'別表5；現地事業管理費　主契約団体'!Q204</f>
        <v>0</v>
      </c>
      <c r="M108" s="527"/>
      <c r="N108" s="46">
        <f>ROUND(K108*$N$5,0)</f>
        <v>8</v>
      </c>
    </row>
    <row r="109" spans="1:14" ht="12.75" customHeight="1" outlineLevel="1" x14ac:dyDescent="0.2">
      <c r="A109" s="53"/>
      <c r="B109" s="2"/>
      <c r="C109" s="218"/>
      <c r="D109" s="219"/>
      <c r="E109" s="83" t="str">
        <f>CONCATENATE("現地通貨（",$L$6,"）")</f>
        <v>現地通貨（THB）</v>
      </c>
      <c r="F109" s="36">
        <f t="shared" si="18"/>
        <v>10</v>
      </c>
      <c r="G109" s="80"/>
      <c r="H109" s="81"/>
      <c r="I109" s="36">
        <f>K109</f>
        <v>10</v>
      </c>
      <c r="J109" s="82"/>
      <c r="K109" s="365">
        <f>'別表5；現地事業管理費　主契約団体'!P205</f>
        <v>10</v>
      </c>
      <c r="L109" s="365">
        <f>'別表5；現地事業管理費　主契約団体'!Q205</f>
        <v>0</v>
      </c>
      <c r="M109" s="527"/>
      <c r="N109" s="46">
        <f>ROUND(K109*$N$6,0)</f>
        <v>30</v>
      </c>
    </row>
    <row r="110" spans="1:14" ht="12.75" customHeight="1" x14ac:dyDescent="0.2">
      <c r="A110" s="53"/>
      <c r="B110" s="2"/>
      <c r="C110" s="112" t="s">
        <v>486</v>
      </c>
      <c r="D110" s="113"/>
      <c r="E110" s="30" t="str">
        <f>CONCATENATE("小計（",$L$4,"）")</f>
        <v>小計（USD）</v>
      </c>
      <c r="F110" s="35">
        <f t="shared" si="18"/>
        <v>11000</v>
      </c>
      <c r="G110" s="34">
        <f>K110</f>
        <v>11000</v>
      </c>
      <c r="H110" s="49"/>
      <c r="I110" s="49"/>
      <c r="J110" s="79"/>
      <c r="K110" s="35">
        <f t="shared" ref="K110:L113" si="19">K114+K118+K122</f>
        <v>11000</v>
      </c>
      <c r="L110" s="35">
        <f t="shared" si="19"/>
        <v>0</v>
      </c>
      <c r="M110" s="527"/>
      <c r="N110" s="45">
        <f>ROUND(K110*$N$4,0)</f>
        <v>1210000</v>
      </c>
    </row>
    <row r="111" spans="1:14" ht="12.75" customHeight="1" x14ac:dyDescent="0.2">
      <c r="A111" s="53"/>
      <c r="B111" s="2"/>
      <c r="C111" s="8"/>
      <c r="D111" s="9"/>
      <c r="E111" s="83" t="str">
        <f>CONCATENATE("小計（",$L$5,"）")</f>
        <v>小計（MMK）</v>
      </c>
      <c r="F111" s="36">
        <f t="shared" si="18"/>
        <v>1000</v>
      </c>
      <c r="G111" s="80"/>
      <c r="H111" s="36">
        <f>K111</f>
        <v>1000</v>
      </c>
      <c r="I111" s="81"/>
      <c r="J111" s="82"/>
      <c r="K111" s="36">
        <f t="shared" si="19"/>
        <v>1000</v>
      </c>
      <c r="L111" s="36">
        <f t="shared" si="19"/>
        <v>0</v>
      </c>
      <c r="M111" s="527"/>
      <c r="N111" s="46">
        <f>ROUND(K111*$N$5,0)</f>
        <v>80</v>
      </c>
    </row>
    <row r="112" spans="1:14" ht="12.75" customHeight="1" outlineLevel="1" x14ac:dyDescent="0.2">
      <c r="A112" s="53"/>
      <c r="B112" s="2"/>
      <c r="C112" s="8"/>
      <c r="D112" s="9"/>
      <c r="E112" s="83" t="str">
        <f>CONCATENATE("小計（",$L$6,"）")</f>
        <v>小計（THB）</v>
      </c>
      <c r="F112" s="36">
        <f t="shared" si="18"/>
        <v>100</v>
      </c>
      <c r="G112" s="80"/>
      <c r="H112" s="81"/>
      <c r="I112" s="36">
        <f>K112</f>
        <v>100</v>
      </c>
      <c r="J112" s="82"/>
      <c r="K112" s="36">
        <f t="shared" si="19"/>
        <v>100</v>
      </c>
      <c r="L112" s="36">
        <f t="shared" si="19"/>
        <v>0</v>
      </c>
      <c r="M112" s="527"/>
      <c r="N112" s="46">
        <f>ROUND(K112*$N$6,0)</f>
        <v>300</v>
      </c>
    </row>
    <row r="113" spans="1:14" ht="12.75" customHeight="1" outlineLevel="1" x14ac:dyDescent="0.2">
      <c r="A113" s="53"/>
      <c r="B113" s="2"/>
      <c r="C113" s="8"/>
      <c r="D113" s="377"/>
      <c r="E113" s="462" t="str">
        <f>CONCATENATE("小計（",$L$7,"）")</f>
        <v>小計（日本円）</v>
      </c>
      <c r="F113" s="486">
        <f>K113+L113</f>
        <v>0</v>
      </c>
      <c r="G113" s="463"/>
      <c r="H113" s="464"/>
      <c r="I113" s="464"/>
      <c r="J113" s="465">
        <f>K113</f>
        <v>0</v>
      </c>
      <c r="K113" s="465">
        <f t="shared" si="19"/>
        <v>0</v>
      </c>
      <c r="L113" s="465">
        <f t="shared" si="19"/>
        <v>0</v>
      </c>
      <c r="M113" s="527"/>
      <c r="N113" s="489">
        <f>K113</f>
        <v>0</v>
      </c>
    </row>
    <row r="114" spans="1:14" ht="12.75" customHeight="1" x14ac:dyDescent="0.2">
      <c r="A114" s="53"/>
      <c r="B114" s="2"/>
      <c r="C114" s="218"/>
      <c r="D114" s="219" t="s">
        <v>487</v>
      </c>
      <c r="E114" s="344" t="str">
        <f>$L$4</f>
        <v>USD</v>
      </c>
      <c r="F114" s="365">
        <f t="shared" si="18"/>
        <v>1000</v>
      </c>
      <c r="G114" s="366">
        <f>K114</f>
        <v>1000</v>
      </c>
      <c r="H114" s="367"/>
      <c r="I114" s="367"/>
      <c r="J114" s="259"/>
      <c r="K114" s="365">
        <f>'別表5；現地事業管理費　主契約団体'!P215</f>
        <v>1000</v>
      </c>
      <c r="L114" s="365">
        <f>'別表5；現地事業管理費　主契約団体'!Q215</f>
        <v>0</v>
      </c>
      <c r="M114" s="527"/>
      <c r="N114" s="375">
        <f>ROUND(K114*$N$4,0)</f>
        <v>110000</v>
      </c>
    </row>
    <row r="115" spans="1:14" ht="12.75" customHeight="1" x14ac:dyDescent="0.2">
      <c r="A115" s="53"/>
      <c r="B115" s="2"/>
      <c r="C115" s="218"/>
      <c r="D115" s="219"/>
      <c r="E115" s="83" t="str">
        <f>CONCATENATE("現地通貨（",$L$5,"）")</f>
        <v>現地通貨（MMK）</v>
      </c>
      <c r="F115" s="36">
        <f t="shared" si="18"/>
        <v>100</v>
      </c>
      <c r="G115" s="80"/>
      <c r="H115" s="36">
        <f>K115</f>
        <v>100</v>
      </c>
      <c r="I115" s="81"/>
      <c r="J115" s="82"/>
      <c r="K115" s="365">
        <f>'別表5；現地事業管理費　主契約団体'!P216</f>
        <v>100</v>
      </c>
      <c r="L115" s="365">
        <f>'別表5；現地事業管理費　主契約団体'!Q216</f>
        <v>0</v>
      </c>
      <c r="M115" s="527"/>
      <c r="N115" s="46">
        <f>ROUND(K115*$N$5,0)</f>
        <v>8</v>
      </c>
    </row>
    <row r="116" spans="1:14" ht="12.75" customHeight="1" outlineLevel="1" x14ac:dyDescent="0.2">
      <c r="A116" s="53"/>
      <c r="B116" s="2"/>
      <c r="C116" s="218"/>
      <c r="D116" s="9"/>
      <c r="E116" s="83" t="str">
        <f>CONCATENATE("現地通貨（",$L$6,"）")</f>
        <v>現地通貨（THB）</v>
      </c>
      <c r="F116" s="36">
        <f t="shared" si="18"/>
        <v>10</v>
      </c>
      <c r="G116" s="80"/>
      <c r="H116" s="81"/>
      <c r="I116" s="36">
        <f>K116</f>
        <v>10</v>
      </c>
      <c r="J116" s="82"/>
      <c r="K116" s="365">
        <f>'別表5；現地事業管理費　主契約団体'!P217</f>
        <v>10</v>
      </c>
      <c r="L116" s="365">
        <f>'別表5；現地事業管理費　主契約団体'!Q217</f>
        <v>0</v>
      </c>
      <c r="M116" s="527"/>
      <c r="N116" s="46">
        <f>ROUND(K116*$N$6,0)</f>
        <v>30</v>
      </c>
    </row>
    <row r="117" spans="1:14" ht="12.75" customHeight="1" outlineLevel="1" x14ac:dyDescent="0.2">
      <c r="A117" s="53"/>
      <c r="B117" s="2"/>
      <c r="C117" s="8"/>
      <c r="D117" s="377"/>
      <c r="E117" s="462" t="str">
        <f>$L$7</f>
        <v>日本円</v>
      </c>
      <c r="F117" s="465">
        <f t="shared" si="18"/>
        <v>0</v>
      </c>
      <c r="G117" s="463"/>
      <c r="H117" s="464"/>
      <c r="I117" s="464"/>
      <c r="J117" s="514">
        <f>K117</f>
        <v>0</v>
      </c>
      <c r="K117" s="378">
        <f>'別表5；現地事業管理費　主契約団体'!P218</f>
        <v>0</v>
      </c>
      <c r="L117" s="372">
        <f>'別表5；現地事業管理費　主契約団体'!Q218</f>
        <v>0</v>
      </c>
      <c r="M117" s="527"/>
      <c r="N117" s="489">
        <f>K117</f>
        <v>0</v>
      </c>
    </row>
    <row r="118" spans="1:14" ht="12.75" customHeight="1" x14ac:dyDescent="0.2">
      <c r="A118" s="53"/>
      <c r="B118" s="2"/>
      <c r="C118" s="218"/>
      <c r="D118" s="219" t="s">
        <v>488</v>
      </c>
      <c r="E118" s="344" t="str">
        <f>$L$4</f>
        <v>USD</v>
      </c>
      <c r="F118" s="365">
        <f t="shared" si="18"/>
        <v>1000</v>
      </c>
      <c r="G118" s="366">
        <f>K118</f>
        <v>1000</v>
      </c>
      <c r="H118" s="367"/>
      <c r="I118" s="367"/>
      <c r="J118" s="259"/>
      <c r="K118" s="365">
        <f>'別表5；現地事業管理費　主契約団体'!P227</f>
        <v>1000</v>
      </c>
      <c r="L118" s="365">
        <f>'別表5；現地事業管理費　主契約団体'!Q227</f>
        <v>0</v>
      </c>
      <c r="M118" s="527"/>
      <c r="N118" s="375">
        <f>ROUND(K118*$N$4,0)</f>
        <v>110000</v>
      </c>
    </row>
    <row r="119" spans="1:14" ht="12.75" customHeight="1" x14ac:dyDescent="0.2">
      <c r="A119" s="53"/>
      <c r="B119" s="2"/>
      <c r="C119" s="218"/>
      <c r="D119" s="219"/>
      <c r="E119" s="83" t="str">
        <f>CONCATENATE("現地通貨（",$L$5,"）")</f>
        <v>現地通貨（MMK）</v>
      </c>
      <c r="F119" s="36">
        <f t="shared" si="18"/>
        <v>100</v>
      </c>
      <c r="G119" s="80"/>
      <c r="H119" s="36">
        <f>K119</f>
        <v>100</v>
      </c>
      <c r="I119" s="81"/>
      <c r="J119" s="82"/>
      <c r="K119" s="365">
        <f>'別表5；現地事業管理費　主契約団体'!P228</f>
        <v>100</v>
      </c>
      <c r="L119" s="365">
        <f>'別表5；現地事業管理費　主契約団体'!Q228</f>
        <v>0</v>
      </c>
      <c r="M119" s="527"/>
      <c r="N119" s="46">
        <f>ROUND(K119*$N$5,0)</f>
        <v>8</v>
      </c>
    </row>
    <row r="120" spans="1:14" ht="12.75" customHeight="1" outlineLevel="1" x14ac:dyDescent="0.2">
      <c r="A120" s="53"/>
      <c r="B120" s="2"/>
      <c r="C120" s="218"/>
      <c r="D120" s="9"/>
      <c r="E120" s="83" t="str">
        <f>CONCATENATE("現地通貨（",$L$6,"）")</f>
        <v>現地通貨（THB）</v>
      </c>
      <c r="F120" s="36">
        <f t="shared" si="18"/>
        <v>10</v>
      </c>
      <c r="G120" s="80"/>
      <c r="H120" s="81"/>
      <c r="I120" s="36">
        <f>K120</f>
        <v>10</v>
      </c>
      <c r="J120" s="82"/>
      <c r="K120" s="36">
        <f>'別表5；現地事業管理費　主契約団体'!P229</f>
        <v>10</v>
      </c>
      <c r="L120" s="36">
        <f>'別表5；現地事業管理費　主契約団体'!Q229</f>
        <v>0</v>
      </c>
      <c r="M120" s="527"/>
      <c r="N120" s="46">
        <f>ROUND(K120*$N$6,0)</f>
        <v>30</v>
      </c>
    </row>
    <row r="121" spans="1:14" ht="12.75" customHeight="1" outlineLevel="1" x14ac:dyDescent="0.2">
      <c r="A121" s="53"/>
      <c r="B121" s="2"/>
      <c r="C121" s="8"/>
      <c r="D121" s="377"/>
      <c r="E121" s="368" t="str">
        <f>$L$7</f>
        <v>日本円</v>
      </c>
      <c r="F121" s="372">
        <f t="shared" si="18"/>
        <v>0</v>
      </c>
      <c r="G121" s="370"/>
      <c r="H121" s="371"/>
      <c r="I121" s="371"/>
      <c r="J121" s="372">
        <f>K121</f>
        <v>0</v>
      </c>
      <c r="K121" s="378">
        <f>'別表5；現地事業管理費　主契約団体'!P230</f>
        <v>0</v>
      </c>
      <c r="L121" s="378">
        <f>'別表5；現地事業管理費　主契約団体'!Q230</f>
        <v>0</v>
      </c>
      <c r="M121" s="527"/>
      <c r="N121" s="489">
        <f>K121</f>
        <v>0</v>
      </c>
    </row>
    <row r="122" spans="1:14" ht="12.75" customHeight="1" x14ac:dyDescent="0.2">
      <c r="A122" s="53"/>
      <c r="B122" s="2"/>
      <c r="C122" s="218"/>
      <c r="D122" s="219" t="s">
        <v>489</v>
      </c>
      <c r="E122" s="344" t="str">
        <f>$L$4</f>
        <v>USD</v>
      </c>
      <c r="F122" s="365">
        <f t="shared" si="18"/>
        <v>9000</v>
      </c>
      <c r="G122" s="366">
        <f>K122</f>
        <v>9000</v>
      </c>
      <c r="H122" s="367"/>
      <c r="I122" s="367"/>
      <c r="J122" s="259"/>
      <c r="K122" s="365">
        <f>'別表5；現地事業管理費　主契約団体'!P243</f>
        <v>9000</v>
      </c>
      <c r="L122" s="365">
        <f>'別表5；現地事業管理費　主契約団体'!Q243</f>
        <v>0</v>
      </c>
      <c r="M122" s="527"/>
      <c r="N122" s="375">
        <f>ROUND(K122*$N$4,0)</f>
        <v>990000</v>
      </c>
    </row>
    <row r="123" spans="1:14" ht="12.75" customHeight="1" x14ac:dyDescent="0.2">
      <c r="A123" s="53"/>
      <c r="B123" s="2"/>
      <c r="C123" s="218"/>
      <c r="D123" s="219"/>
      <c r="E123" s="83" t="str">
        <f>CONCATENATE("現地通貨（",$L$5,"）")</f>
        <v>現地通貨（MMK）</v>
      </c>
      <c r="F123" s="36">
        <f t="shared" si="18"/>
        <v>800</v>
      </c>
      <c r="G123" s="80"/>
      <c r="H123" s="36">
        <f>K123</f>
        <v>800</v>
      </c>
      <c r="I123" s="81"/>
      <c r="J123" s="82"/>
      <c r="K123" s="365">
        <f>'別表5；現地事業管理費　主契約団体'!P244</f>
        <v>800</v>
      </c>
      <c r="L123" s="365">
        <f>'別表5；現地事業管理費　主契約団体'!Q244</f>
        <v>0</v>
      </c>
      <c r="M123" s="527"/>
      <c r="N123" s="46">
        <f>ROUND(K123*$N$5,0)</f>
        <v>64</v>
      </c>
    </row>
    <row r="124" spans="1:14" ht="12.75" customHeight="1" outlineLevel="1" x14ac:dyDescent="0.2">
      <c r="A124" s="53"/>
      <c r="B124" s="2"/>
      <c r="C124" s="8"/>
      <c r="D124" s="9"/>
      <c r="E124" s="83" t="str">
        <f>CONCATENATE("現地通貨（",$L$6,"）")</f>
        <v>現地通貨（THB）</v>
      </c>
      <c r="F124" s="36">
        <f t="shared" si="18"/>
        <v>80</v>
      </c>
      <c r="G124" s="80"/>
      <c r="H124" s="81"/>
      <c r="I124" s="36">
        <f>K124</f>
        <v>80</v>
      </c>
      <c r="J124" s="82"/>
      <c r="K124" s="365">
        <f>'別表5；現地事業管理費　主契約団体'!P245</f>
        <v>80</v>
      </c>
      <c r="L124" s="365">
        <f>'別表5；現地事業管理費　主契約団体'!Q245</f>
        <v>0</v>
      </c>
      <c r="M124" s="527"/>
      <c r="N124" s="46">
        <f>ROUND(K124*$N$6,0)</f>
        <v>240</v>
      </c>
    </row>
    <row r="125" spans="1:14" ht="12.75" customHeight="1" outlineLevel="1" x14ac:dyDescent="0.2">
      <c r="A125" s="53"/>
      <c r="B125" s="2"/>
      <c r="C125" s="8"/>
      <c r="D125" s="377"/>
      <c r="E125" s="368" t="str">
        <f>$L$7</f>
        <v>日本円</v>
      </c>
      <c r="F125" s="372">
        <f t="shared" si="18"/>
        <v>0</v>
      </c>
      <c r="G125" s="370"/>
      <c r="H125" s="371"/>
      <c r="I125" s="371"/>
      <c r="J125" s="372">
        <f>K125</f>
        <v>0</v>
      </c>
      <c r="K125" s="365">
        <f>'別表5；現地事業管理費　主契約団体'!P246</f>
        <v>0</v>
      </c>
      <c r="L125" s="365">
        <f>'別表5；現地事業管理費　主契約団体'!Q246</f>
        <v>0</v>
      </c>
      <c r="M125" s="527"/>
      <c r="N125" s="352">
        <f>K125</f>
        <v>0</v>
      </c>
    </row>
    <row r="126" spans="1:14" ht="12.75" customHeight="1" x14ac:dyDescent="0.2">
      <c r="A126" s="53"/>
      <c r="B126" s="2"/>
      <c r="C126" s="112" t="s">
        <v>490</v>
      </c>
      <c r="D126" s="113"/>
      <c r="E126" s="30" t="str">
        <f>CONCATENATE("小計（",$L$4,"）")</f>
        <v>小計（USD）</v>
      </c>
      <c r="F126" s="150">
        <f>K126+L126</f>
        <v>1500</v>
      </c>
      <c r="G126" s="35">
        <f>K126</f>
        <v>1500</v>
      </c>
      <c r="H126" s="49"/>
      <c r="I126" s="49"/>
      <c r="J126" s="49"/>
      <c r="K126" s="150">
        <f>K130+K134+K138</f>
        <v>1500</v>
      </c>
      <c r="L126" s="35">
        <f>L130+L134+L138</f>
        <v>0</v>
      </c>
      <c r="M126" s="527"/>
      <c r="N126" s="155">
        <f>ROUND(K126*$N$4,0)</f>
        <v>165000</v>
      </c>
    </row>
    <row r="127" spans="1:14" ht="12.75" customHeight="1" x14ac:dyDescent="0.2">
      <c r="A127" s="53"/>
      <c r="B127" s="2"/>
      <c r="C127" s="8"/>
      <c r="D127" s="9"/>
      <c r="E127" s="83" t="str">
        <f>CONCATENATE("小計（",$L$5,"）")</f>
        <v>小計（MMK）</v>
      </c>
      <c r="F127" s="156">
        <f>K127+L127</f>
        <v>1200000</v>
      </c>
      <c r="G127" s="80"/>
      <c r="H127" s="36">
        <f>K127</f>
        <v>1200000</v>
      </c>
      <c r="I127" s="81"/>
      <c r="J127" s="82"/>
      <c r="K127" s="156">
        <f t="shared" ref="K127:L129" si="20">K131+K135+K139</f>
        <v>1200000</v>
      </c>
      <c r="L127" s="36">
        <f t="shared" si="20"/>
        <v>0</v>
      </c>
      <c r="M127" s="527"/>
      <c r="N127" s="161">
        <f>ROUND(K127*$N$5,0)</f>
        <v>96000</v>
      </c>
    </row>
    <row r="128" spans="1:14" ht="12.75" customHeight="1" x14ac:dyDescent="0.2">
      <c r="A128" s="53"/>
      <c r="B128" s="2"/>
      <c r="C128" s="8"/>
      <c r="D128" s="9"/>
      <c r="E128" s="83" t="str">
        <f>CONCATENATE("小計（",$L$6,"）")</f>
        <v>小計（THB）</v>
      </c>
      <c r="F128" s="156">
        <f>K128+L128</f>
        <v>0</v>
      </c>
      <c r="G128" s="80"/>
      <c r="H128" s="81"/>
      <c r="I128" s="36">
        <f>K128</f>
        <v>0</v>
      </c>
      <c r="J128" s="82"/>
      <c r="K128" s="156">
        <f t="shared" si="20"/>
        <v>0</v>
      </c>
      <c r="L128" s="36">
        <f t="shared" si="20"/>
        <v>0</v>
      </c>
      <c r="M128" s="527"/>
      <c r="N128" s="161">
        <f>ROUND(K128*$N$6,0)</f>
        <v>0</v>
      </c>
    </row>
    <row r="129" spans="1:14" ht="12.75" customHeight="1" outlineLevel="1" x14ac:dyDescent="0.2">
      <c r="A129" s="53"/>
      <c r="B129" s="2"/>
      <c r="C129" s="8"/>
      <c r="D129" s="377"/>
      <c r="E129" s="368" t="str">
        <f>CONCATENATE("小計（",$L$7,"）")</f>
        <v>小計（日本円）</v>
      </c>
      <c r="F129" s="378">
        <f>K129+L129</f>
        <v>816000</v>
      </c>
      <c r="G129" s="370"/>
      <c r="H129" s="371"/>
      <c r="I129" s="371"/>
      <c r="J129" s="372">
        <f>K129</f>
        <v>816000</v>
      </c>
      <c r="K129" s="378">
        <f t="shared" si="20"/>
        <v>816000</v>
      </c>
      <c r="L129" s="372">
        <f t="shared" si="20"/>
        <v>0</v>
      </c>
      <c r="M129" s="527"/>
      <c r="N129" s="352">
        <f>K129</f>
        <v>816000</v>
      </c>
    </row>
    <row r="130" spans="1:14" ht="12.75" customHeight="1" x14ac:dyDescent="0.2">
      <c r="A130" s="53"/>
      <c r="B130" s="2"/>
      <c r="C130" s="8"/>
      <c r="D130" s="9" t="s">
        <v>491</v>
      </c>
      <c r="E130" s="344" t="str">
        <f>$L$4</f>
        <v>USD</v>
      </c>
      <c r="F130" s="345">
        <f t="shared" si="18"/>
        <v>1500</v>
      </c>
      <c r="G130" s="365">
        <f>K130</f>
        <v>1500</v>
      </c>
      <c r="H130" s="259"/>
      <c r="I130" s="259"/>
      <c r="J130" s="259"/>
      <c r="K130" s="345">
        <f>'別表5；現地事業管理費　主契約団体'!P271</f>
        <v>1500</v>
      </c>
      <c r="L130" s="345">
        <f>'別表5；現地事業管理費　主契約団体'!Q271</f>
        <v>0</v>
      </c>
      <c r="M130" s="527"/>
      <c r="N130" s="351">
        <f>ROUND(K130*$N$4,0)</f>
        <v>165000</v>
      </c>
    </row>
    <row r="131" spans="1:14" ht="12.75" customHeight="1" x14ac:dyDescent="0.2">
      <c r="A131" s="53"/>
      <c r="B131" s="2"/>
      <c r="C131" s="8"/>
      <c r="D131" s="9"/>
      <c r="E131" s="83" t="str">
        <f>CONCATENATE("現地通貨（",$L$5,"）")</f>
        <v>現地通貨（MMK）</v>
      </c>
      <c r="F131" s="36">
        <f t="shared" si="18"/>
        <v>0</v>
      </c>
      <c r="G131" s="80"/>
      <c r="H131" s="36">
        <f>K131</f>
        <v>0</v>
      </c>
      <c r="I131" s="81"/>
      <c r="J131" s="82"/>
      <c r="K131" s="345">
        <f>'別表5；現地事業管理費　主契約団体'!P272</f>
        <v>0</v>
      </c>
      <c r="L131" s="345">
        <f>'別表5；現地事業管理費　主契約団体'!Q272</f>
        <v>0</v>
      </c>
      <c r="M131" s="527"/>
      <c r="N131" s="161">
        <f>ROUND(K131*$N$5,0)</f>
        <v>0</v>
      </c>
    </row>
    <row r="132" spans="1:14" ht="12.75" customHeight="1" x14ac:dyDescent="0.2">
      <c r="A132" s="53"/>
      <c r="B132" s="2"/>
      <c r="C132" s="8"/>
      <c r="D132" s="9"/>
      <c r="E132" s="83" t="str">
        <f>CONCATENATE("現地通貨（",$L$6,"）")</f>
        <v>現地通貨（THB）</v>
      </c>
      <c r="F132" s="36">
        <f t="shared" si="18"/>
        <v>0</v>
      </c>
      <c r="G132" s="80"/>
      <c r="H132" s="80"/>
      <c r="I132" s="36">
        <f>K132</f>
        <v>0</v>
      </c>
      <c r="J132" s="82"/>
      <c r="K132" s="345">
        <f>'別表5；現地事業管理費　主契約団体'!P273</f>
        <v>0</v>
      </c>
      <c r="L132" s="345">
        <f>'別表5；現地事業管理費　主契約団体'!Q273</f>
        <v>0</v>
      </c>
      <c r="M132" s="527"/>
      <c r="N132" s="161">
        <f>ROUND(K132*$N$6,0)</f>
        <v>0</v>
      </c>
    </row>
    <row r="133" spans="1:14" ht="12.75" customHeight="1" outlineLevel="1" x14ac:dyDescent="0.2">
      <c r="A133" s="53"/>
      <c r="B133" s="2"/>
      <c r="C133" s="8"/>
      <c r="D133" s="377"/>
      <c r="E133" s="368" t="str">
        <f>$L$7</f>
        <v>日本円</v>
      </c>
      <c r="F133" s="372">
        <f t="shared" si="18"/>
        <v>509000</v>
      </c>
      <c r="G133" s="370"/>
      <c r="H133" s="371"/>
      <c r="I133" s="371"/>
      <c r="J133" s="372">
        <f>K133</f>
        <v>509000</v>
      </c>
      <c r="K133" s="378">
        <f>'別表5；現地事業管理費　主契約団体'!P274</f>
        <v>509000</v>
      </c>
      <c r="L133" s="378">
        <f>'別表5；現地事業管理費　主契約団体'!Q274</f>
        <v>0</v>
      </c>
      <c r="M133" s="527"/>
      <c r="N133" s="352">
        <f>K133</f>
        <v>509000</v>
      </c>
    </row>
    <row r="134" spans="1:14" ht="12.75" customHeight="1" x14ac:dyDescent="0.2">
      <c r="A134" s="53"/>
      <c r="B134" s="2"/>
      <c r="C134" s="8"/>
      <c r="D134" s="9" t="s">
        <v>492</v>
      </c>
      <c r="E134" s="344" t="str">
        <f>$L$4</f>
        <v>USD</v>
      </c>
      <c r="F134" s="345">
        <f t="shared" si="18"/>
        <v>0</v>
      </c>
      <c r="G134" s="365">
        <f>K134</f>
        <v>0</v>
      </c>
      <c r="H134" s="259"/>
      <c r="I134" s="259"/>
      <c r="J134" s="259"/>
      <c r="K134" s="345">
        <f>'別表5；現地事業管理費　主契約団体'!P298</f>
        <v>0</v>
      </c>
      <c r="L134" s="345">
        <f>'別表5；現地事業管理費　主契約団体'!Q298</f>
        <v>0</v>
      </c>
      <c r="M134" s="527"/>
      <c r="N134" s="351">
        <f>ROUND(K134*$N$4,0)</f>
        <v>0</v>
      </c>
    </row>
    <row r="135" spans="1:14" ht="12.75" customHeight="1" x14ac:dyDescent="0.2">
      <c r="A135" s="53"/>
      <c r="B135" s="2"/>
      <c r="C135" s="8"/>
      <c r="D135" s="9"/>
      <c r="E135" s="83" t="str">
        <f>CONCATENATE("現地通貨（",$L$5,"）")</f>
        <v>現地通貨（MMK）</v>
      </c>
      <c r="F135" s="36">
        <f t="shared" si="18"/>
        <v>1200000</v>
      </c>
      <c r="G135" s="80"/>
      <c r="H135" s="36">
        <f>K135</f>
        <v>1200000</v>
      </c>
      <c r="I135" s="81"/>
      <c r="J135" s="82"/>
      <c r="K135" s="345">
        <f>'別表5；現地事業管理費　主契約団体'!P299</f>
        <v>1200000</v>
      </c>
      <c r="L135" s="345">
        <f>'別表5；現地事業管理費　主契約団体'!Q299</f>
        <v>0</v>
      </c>
      <c r="M135" s="527"/>
      <c r="N135" s="161">
        <f>ROUND(K135*$N$5,0)</f>
        <v>96000</v>
      </c>
    </row>
    <row r="136" spans="1:14" ht="12.75" customHeight="1" x14ac:dyDescent="0.2">
      <c r="A136" s="53"/>
      <c r="B136" s="2"/>
      <c r="C136" s="8"/>
      <c r="D136" s="9"/>
      <c r="E136" s="83" t="str">
        <f>CONCATENATE("現地通貨（",$L$6,"）")</f>
        <v>現地通貨（THB）</v>
      </c>
      <c r="F136" s="36">
        <f t="shared" si="18"/>
        <v>0</v>
      </c>
      <c r="G136" s="80"/>
      <c r="H136" s="80"/>
      <c r="I136" s="36">
        <f>K136</f>
        <v>0</v>
      </c>
      <c r="J136" s="82"/>
      <c r="K136" s="345">
        <f>'別表5；現地事業管理費　主契約団体'!P300</f>
        <v>0</v>
      </c>
      <c r="L136" s="345">
        <f>'別表5；現地事業管理費　主契約団体'!Q300</f>
        <v>0</v>
      </c>
      <c r="M136" s="527"/>
      <c r="N136" s="161">
        <f>ROUND(K136*$N$6,0)</f>
        <v>0</v>
      </c>
    </row>
    <row r="137" spans="1:14" ht="12.75" customHeight="1" outlineLevel="1" x14ac:dyDescent="0.2">
      <c r="A137" s="53"/>
      <c r="B137" s="2"/>
      <c r="C137" s="8"/>
      <c r="D137" s="377"/>
      <c r="E137" s="368" t="str">
        <f>$L$7</f>
        <v>日本円</v>
      </c>
      <c r="F137" s="372">
        <f t="shared" si="18"/>
        <v>220000</v>
      </c>
      <c r="G137" s="370"/>
      <c r="H137" s="371"/>
      <c r="I137" s="371"/>
      <c r="J137" s="372">
        <f>K137</f>
        <v>220000</v>
      </c>
      <c r="K137" s="378">
        <f>'別表5；現地事業管理費　主契約団体'!P301</f>
        <v>220000</v>
      </c>
      <c r="L137" s="378">
        <f>'別表5；現地事業管理費　主契約団体'!Q301</f>
        <v>0</v>
      </c>
      <c r="M137" s="527"/>
      <c r="N137" s="352">
        <f>K137</f>
        <v>220000</v>
      </c>
    </row>
    <row r="138" spans="1:14" ht="12.75" customHeight="1" x14ac:dyDescent="0.2">
      <c r="A138" s="53"/>
      <c r="B138" s="2"/>
      <c r="C138" s="8"/>
      <c r="D138" s="9" t="s">
        <v>493</v>
      </c>
      <c r="E138" s="344" t="str">
        <f>$L$4</f>
        <v>USD</v>
      </c>
      <c r="F138" s="345">
        <f t="shared" si="18"/>
        <v>0</v>
      </c>
      <c r="G138" s="365">
        <f>K138</f>
        <v>0</v>
      </c>
      <c r="H138" s="259"/>
      <c r="I138" s="259"/>
      <c r="J138" s="259"/>
      <c r="K138" s="345">
        <f>'別表5；現地事業管理費　主契約団体'!P325</f>
        <v>0</v>
      </c>
      <c r="L138" s="345">
        <f>'別表5；現地事業管理費　主契約団体'!Q325</f>
        <v>0</v>
      </c>
      <c r="M138" s="527"/>
      <c r="N138" s="351">
        <f>ROUND(K138*$N$4,0)</f>
        <v>0</v>
      </c>
    </row>
    <row r="139" spans="1:14" ht="12.75" customHeight="1" x14ac:dyDescent="0.2">
      <c r="A139" s="53"/>
      <c r="B139" s="8"/>
      <c r="C139" s="8"/>
      <c r="D139" s="9"/>
      <c r="E139" s="83" t="str">
        <f>CONCATENATE("現地通貨（",$L$5,"）")</f>
        <v>現地通貨（MMK）</v>
      </c>
      <c r="F139" s="36">
        <f t="shared" si="18"/>
        <v>0</v>
      </c>
      <c r="G139" s="80"/>
      <c r="H139" s="36">
        <f>K139</f>
        <v>0</v>
      </c>
      <c r="I139" s="81"/>
      <c r="J139" s="82"/>
      <c r="K139" s="345">
        <f>'別表5；現地事業管理費　主契約団体'!P326</f>
        <v>0</v>
      </c>
      <c r="L139" s="345">
        <f>'別表5；現地事業管理費　主契約団体'!Q326</f>
        <v>0</v>
      </c>
      <c r="M139" s="527"/>
      <c r="N139" s="161">
        <f>ROUND(K139*$N$5,0)</f>
        <v>0</v>
      </c>
    </row>
    <row r="140" spans="1:14" ht="12.75" customHeight="1" x14ac:dyDescent="0.2">
      <c r="A140" s="53"/>
      <c r="B140" s="8"/>
      <c r="C140" s="8"/>
      <c r="D140" s="9"/>
      <c r="E140" s="83" t="str">
        <f>CONCATENATE("現地通貨（",$L$6,"）")</f>
        <v>現地通貨（THB）</v>
      </c>
      <c r="F140" s="36">
        <f t="shared" si="18"/>
        <v>0</v>
      </c>
      <c r="G140" s="80"/>
      <c r="H140" s="80"/>
      <c r="I140" s="36">
        <f>K140</f>
        <v>0</v>
      </c>
      <c r="J140" s="82"/>
      <c r="K140" s="345">
        <f>'別表5；現地事業管理費　主契約団体'!P327</f>
        <v>0</v>
      </c>
      <c r="L140" s="345">
        <f>'別表5；現地事業管理費　主契約団体'!Q327</f>
        <v>0</v>
      </c>
      <c r="M140" s="527"/>
      <c r="N140" s="161">
        <f>ROUND(K140*$N$6,0)</f>
        <v>0</v>
      </c>
    </row>
    <row r="141" spans="1:14" ht="12.75" customHeight="1" outlineLevel="1" x14ac:dyDescent="0.2">
      <c r="A141" s="53"/>
      <c r="B141" s="8"/>
      <c r="C141" s="8"/>
      <c r="D141" s="9"/>
      <c r="E141" s="83" t="str">
        <f>$L$7</f>
        <v>日本円</v>
      </c>
      <c r="F141" s="36">
        <f t="shared" si="18"/>
        <v>87000</v>
      </c>
      <c r="G141" s="80"/>
      <c r="H141" s="81"/>
      <c r="I141" s="81"/>
      <c r="J141" s="36">
        <f>K141</f>
        <v>87000</v>
      </c>
      <c r="K141" s="345">
        <f>'別表5；現地事業管理費　主契約団体'!P328</f>
        <v>87000</v>
      </c>
      <c r="L141" s="345">
        <f>'別表5；現地事業管理費　主契約団体'!Q328</f>
        <v>0</v>
      </c>
      <c r="M141" s="527"/>
      <c r="N141" s="165">
        <f>K141</f>
        <v>87000</v>
      </c>
    </row>
    <row r="142" spans="1:14" ht="12.75" customHeight="1" x14ac:dyDescent="0.2">
      <c r="A142" s="53"/>
      <c r="B142" s="112" t="s">
        <v>494</v>
      </c>
      <c r="C142" s="7"/>
      <c r="D142" s="113"/>
      <c r="E142" s="30" t="str">
        <f>$L$4</f>
        <v>USD</v>
      </c>
      <c r="F142" s="35">
        <f t="shared" si="18"/>
        <v>0</v>
      </c>
      <c r="G142" s="34">
        <f>K142</f>
        <v>0</v>
      </c>
      <c r="H142" s="49"/>
      <c r="I142" s="49"/>
      <c r="J142" s="79"/>
      <c r="K142" s="444">
        <f>'別表5；現地事業管理費　主契約団体'!P335</f>
        <v>0</v>
      </c>
      <c r="L142" s="444">
        <f>'別表5；現地事業管理費　主契約団体'!Q335</f>
        <v>0</v>
      </c>
      <c r="M142" s="527"/>
      <c r="N142" s="155">
        <f>ROUND(K142*$N$4,0)</f>
        <v>0</v>
      </c>
    </row>
    <row r="143" spans="1:14" ht="12.75" customHeight="1" x14ac:dyDescent="0.2">
      <c r="A143" s="121"/>
      <c r="B143" s="8"/>
      <c r="C143" s="20"/>
      <c r="D143" s="9"/>
      <c r="E143" s="83" t="str">
        <f>CONCATENATE("現地通貨（",$L$5,"）")</f>
        <v>現地通貨（MMK）</v>
      </c>
      <c r="F143" s="36">
        <f t="shared" si="18"/>
        <v>60000</v>
      </c>
      <c r="G143" s="80"/>
      <c r="H143" s="36">
        <f>K143</f>
        <v>60000</v>
      </c>
      <c r="I143" s="81"/>
      <c r="J143" s="82"/>
      <c r="K143" s="156">
        <f>'別表5；現地事業管理費　主契約団体'!P336</f>
        <v>60000</v>
      </c>
      <c r="L143" s="156">
        <f>'別表5；現地事業管理費　主契約団体'!Q336</f>
        <v>0</v>
      </c>
      <c r="M143" s="527"/>
      <c r="N143" s="161">
        <f>ROUND(K143*$N$5,0)</f>
        <v>4800</v>
      </c>
    </row>
    <row r="144" spans="1:14" ht="12.75" customHeight="1" outlineLevel="1" x14ac:dyDescent="0.2">
      <c r="A144" s="121"/>
      <c r="B144" s="8"/>
      <c r="C144" s="20"/>
      <c r="D144" s="9"/>
      <c r="E144" s="83" t="str">
        <f>CONCATENATE("現地通貨（",$L$6,"）")</f>
        <v>現地通貨（THB）</v>
      </c>
      <c r="F144" s="36">
        <f t="shared" si="18"/>
        <v>0</v>
      </c>
      <c r="G144" s="80"/>
      <c r="H144" s="81"/>
      <c r="I144" s="36">
        <f>K144</f>
        <v>0</v>
      </c>
      <c r="J144" s="82"/>
      <c r="K144" s="156">
        <f>'別表5；現地事業管理費　主契約団体'!P337</f>
        <v>0</v>
      </c>
      <c r="L144" s="156">
        <f>'別表5；現地事業管理費　主契約団体'!Q337</f>
        <v>0</v>
      </c>
      <c r="M144" s="527"/>
      <c r="N144" s="161">
        <f>ROUND(K144*$N$6,0)</f>
        <v>0</v>
      </c>
    </row>
    <row r="145" spans="1:14" ht="12.75" customHeight="1" x14ac:dyDescent="0.2">
      <c r="A145" s="121"/>
      <c r="B145" s="8"/>
      <c r="C145" s="16"/>
      <c r="D145" s="4"/>
      <c r="E145" s="31" t="str">
        <f>$L$7</f>
        <v>日本円</v>
      </c>
      <c r="F145" s="36">
        <f t="shared" si="18"/>
        <v>0</v>
      </c>
      <c r="G145" s="259"/>
      <c r="H145" s="259"/>
      <c r="I145" s="259"/>
      <c r="J145" s="365">
        <f>K145</f>
        <v>0</v>
      </c>
      <c r="K145" s="365">
        <f>'別表5；現地事業管理費　主契約団体'!P338</f>
        <v>0</v>
      </c>
      <c r="L145" s="365">
        <f>'別表5；現地事業管理費　主契約団体'!Q338</f>
        <v>0</v>
      </c>
      <c r="M145" s="527"/>
      <c r="N145" s="165">
        <f>K145</f>
        <v>0</v>
      </c>
    </row>
    <row r="146" spans="1:14" ht="12.75" customHeight="1" x14ac:dyDescent="0.2">
      <c r="A146" s="121"/>
      <c r="B146" s="112" t="s">
        <v>495</v>
      </c>
      <c r="C146" s="7"/>
      <c r="D146" s="113"/>
      <c r="E146" s="30" t="str">
        <f>$L$4</f>
        <v>USD</v>
      </c>
      <c r="F146" s="35">
        <f t="shared" si="18"/>
        <v>6000</v>
      </c>
      <c r="G146" s="34">
        <f>K146</f>
        <v>6000</v>
      </c>
      <c r="H146" s="49"/>
      <c r="I146" s="49"/>
      <c r="J146" s="79"/>
      <c r="K146" s="444">
        <f>'別表5；現地事業管理費　主契約団体'!P347</f>
        <v>6000</v>
      </c>
      <c r="L146" s="444">
        <f>'別表5；現地事業管理費　主契約団体'!Q347</f>
        <v>0</v>
      </c>
      <c r="M146" s="527"/>
      <c r="N146" s="155">
        <f>ROUND(K146*$N$4,0)</f>
        <v>660000</v>
      </c>
    </row>
    <row r="147" spans="1:14" ht="12.75" customHeight="1" x14ac:dyDescent="0.2">
      <c r="A147" s="121"/>
      <c r="B147" s="8"/>
      <c r="C147" s="20"/>
      <c r="D147" s="9"/>
      <c r="E147" s="83" t="str">
        <f>CONCATENATE("現地通貨（",$L$5,"）")</f>
        <v>現地通貨（MMK）</v>
      </c>
      <c r="F147" s="36">
        <f t="shared" si="18"/>
        <v>0</v>
      </c>
      <c r="G147" s="80"/>
      <c r="H147" s="36">
        <f>K147</f>
        <v>0</v>
      </c>
      <c r="I147" s="81"/>
      <c r="J147" s="82"/>
      <c r="K147" s="156">
        <f>'別表5；現地事業管理費　主契約団体'!P348</f>
        <v>0</v>
      </c>
      <c r="L147" s="156">
        <f>'別表5；現地事業管理費　主契約団体'!Q348</f>
        <v>0</v>
      </c>
      <c r="M147" s="527"/>
      <c r="N147" s="161">
        <f>ROUND(K147*$N$5,0)</f>
        <v>0</v>
      </c>
    </row>
    <row r="148" spans="1:14" ht="12.75" customHeight="1" outlineLevel="1" x14ac:dyDescent="0.2">
      <c r="A148" s="121"/>
      <c r="B148" s="8"/>
      <c r="C148" s="20"/>
      <c r="D148" s="9"/>
      <c r="E148" s="83" t="str">
        <f>CONCATENATE("現地通貨（",$L$6,"）")</f>
        <v>現地通貨（THB）</v>
      </c>
      <c r="F148" s="36">
        <f t="shared" si="18"/>
        <v>0</v>
      </c>
      <c r="G148" s="80"/>
      <c r="H148" s="81"/>
      <c r="I148" s="36">
        <f>K148</f>
        <v>0</v>
      </c>
      <c r="J148" s="82"/>
      <c r="K148" s="156">
        <f>'別表5；現地事業管理費　主契約団体'!P349</f>
        <v>0</v>
      </c>
      <c r="L148" s="156">
        <f>'別表5；現地事業管理費　主契約団体'!Q349</f>
        <v>0</v>
      </c>
      <c r="M148" s="527"/>
      <c r="N148" s="161">
        <f>ROUND(K148*$N$6,0)</f>
        <v>0</v>
      </c>
    </row>
    <row r="149" spans="1:14" ht="12.75" customHeight="1" x14ac:dyDescent="0.2">
      <c r="A149" s="385"/>
      <c r="B149" s="3"/>
      <c r="C149" s="16"/>
      <c r="D149" s="4"/>
      <c r="E149" s="31" t="str">
        <f>$L$7</f>
        <v>日本円</v>
      </c>
      <c r="F149" s="37">
        <f t="shared" si="18"/>
        <v>0</v>
      </c>
      <c r="G149" s="515"/>
      <c r="H149" s="515"/>
      <c r="I149" s="515"/>
      <c r="J149" s="488">
        <f>K149</f>
        <v>0</v>
      </c>
      <c r="K149" s="488">
        <f>'別表5；現地事業管理費　主契約団体'!P350</f>
        <v>0</v>
      </c>
      <c r="L149" s="488">
        <f>'別表5；現地事業管理費　主契約団体'!Q350</f>
        <v>0</v>
      </c>
      <c r="M149" s="528"/>
      <c r="N149" s="165">
        <f>K149</f>
        <v>0</v>
      </c>
    </row>
    <row r="150" spans="1:14" ht="12.75" customHeight="1" x14ac:dyDescent="0.2">
      <c r="A150" s="118" t="s">
        <v>496</v>
      </c>
      <c r="B150" s="119"/>
      <c r="C150" s="119"/>
      <c r="D150" s="120"/>
      <c r="E150" s="50" t="str">
        <f>CONCATENATE("小計（",$L$4,"）")</f>
        <v>小計（USD）</v>
      </c>
      <c r="F150" s="451">
        <f t="shared" si="18"/>
        <v>0</v>
      </c>
      <c r="G150" s="451">
        <f>G154</f>
        <v>0</v>
      </c>
      <c r="H150" s="451"/>
      <c r="I150" s="451"/>
      <c r="J150" s="452"/>
      <c r="K150" s="452">
        <f>K154</f>
        <v>0</v>
      </c>
      <c r="L150" s="452">
        <f>L154</f>
        <v>0</v>
      </c>
      <c r="M150" s="54"/>
      <c r="N150" s="56">
        <f>ROUND(K150*$N$4,0)</f>
        <v>0</v>
      </c>
    </row>
    <row r="151" spans="1:14" ht="12.75" customHeight="1" x14ac:dyDescent="0.2">
      <c r="A151" s="121"/>
      <c r="B151" s="122"/>
      <c r="C151" s="122"/>
      <c r="D151" s="123"/>
      <c r="E151" s="52" t="str">
        <f>CONCATENATE("小計（",$L$5,"）")</f>
        <v>小計（MMK）</v>
      </c>
      <c r="F151" s="451">
        <f t="shared" si="18"/>
        <v>0</v>
      </c>
      <c r="G151" s="451"/>
      <c r="H151" s="451">
        <f>H155</f>
        <v>0</v>
      </c>
      <c r="I151" s="451"/>
      <c r="J151" s="452"/>
      <c r="K151" s="452">
        <f t="shared" ref="K151:L152" si="21">K155</f>
        <v>0</v>
      </c>
      <c r="L151" s="452">
        <f t="shared" si="21"/>
        <v>0</v>
      </c>
      <c r="M151" s="54"/>
      <c r="N151" s="57">
        <f>ROUND(K151*$N$5,0)</f>
        <v>0</v>
      </c>
    </row>
    <row r="152" spans="1:14" ht="12.75" customHeight="1" x14ac:dyDescent="0.2">
      <c r="A152" s="121"/>
      <c r="B152" s="122"/>
      <c r="C152" s="122"/>
      <c r="D152" s="123"/>
      <c r="E152" s="52" t="str">
        <f>CONCATENATE("小計（",$L$6,"）")</f>
        <v>小計（THB）</v>
      </c>
      <c r="F152" s="451">
        <f t="shared" si="18"/>
        <v>0</v>
      </c>
      <c r="G152" s="451"/>
      <c r="H152" s="451"/>
      <c r="I152" s="451">
        <f>I156</f>
        <v>0</v>
      </c>
      <c r="J152" s="452"/>
      <c r="K152" s="452">
        <f t="shared" si="21"/>
        <v>0</v>
      </c>
      <c r="L152" s="452">
        <f t="shared" si="21"/>
        <v>0</v>
      </c>
      <c r="M152" s="54"/>
      <c r="N152" s="57">
        <f>ROUND(K152*$N$6,0)</f>
        <v>0</v>
      </c>
    </row>
    <row r="153" spans="1:14" ht="12.75" customHeight="1" x14ac:dyDescent="0.2">
      <c r="A153" s="121"/>
      <c r="B153" s="122"/>
      <c r="C153" s="122"/>
      <c r="D153" s="123"/>
      <c r="E153" s="256" t="str">
        <f>CONCATENATE("小計（",$L$7,"）")</f>
        <v>小計（日本円）</v>
      </c>
      <c r="F153" s="451">
        <f t="shared" si="18"/>
        <v>2713820</v>
      </c>
      <c r="G153" s="261"/>
      <c r="H153" s="261"/>
      <c r="I153" s="261"/>
      <c r="J153" s="452">
        <f>SUM(J157,J170,)</f>
        <v>2706100</v>
      </c>
      <c r="K153" s="452">
        <f>K157+K170</f>
        <v>2706100</v>
      </c>
      <c r="L153" s="452">
        <f>L157+L170</f>
        <v>7720</v>
      </c>
      <c r="M153" s="54"/>
      <c r="N153" s="58">
        <f>K153</f>
        <v>2706100</v>
      </c>
    </row>
    <row r="154" spans="1:14" ht="12.75" customHeight="1" x14ac:dyDescent="0.2">
      <c r="A154" s="53"/>
      <c r="B154" s="112" t="s">
        <v>497</v>
      </c>
      <c r="C154" s="115"/>
      <c r="D154" s="116"/>
      <c r="E154" s="30" t="str">
        <f>CONCATENATE("小計（",$L$4,"）")</f>
        <v>小計（USD）</v>
      </c>
      <c r="F154" s="443">
        <f t="shared" si="18"/>
        <v>0</v>
      </c>
      <c r="G154" s="34">
        <f>K154</f>
        <v>0</v>
      </c>
      <c r="H154" s="49"/>
      <c r="I154" s="49"/>
      <c r="J154" s="79"/>
      <c r="K154" s="443">
        <f>K160</f>
        <v>0</v>
      </c>
      <c r="L154" s="443">
        <f t="shared" ref="K154:L156" si="22">L160</f>
        <v>0</v>
      </c>
      <c r="M154" s="473"/>
      <c r="N154" s="155">
        <f>ROUND(K154*$N$4,0)</f>
        <v>0</v>
      </c>
    </row>
    <row r="155" spans="1:14" ht="12.75" customHeight="1" x14ac:dyDescent="0.2">
      <c r="A155" s="53"/>
      <c r="B155" s="20"/>
      <c r="C155" s="453"/>
      <c r="D155" s="454"/>
      <c r="E155" s="83" t="str">
        <f>CONCATENATE("小計（",$L$5,"）")</f>
        <v>小計（MMK）</v>
      </c>
      <c r="F155" s="448">
        <f t="shared" si="18"/>
        <v>0</v>
      </c>
      <c r="G155" s="80"/>
      <c r="H155" s="36">
        <f>K155</f>
        <v>0</v>
      </c>
      <c r="I155" s="81"/>
      <c r="J155" s="82"/>
      <c r="K155" s="448">
        <f t="shared" si="22"/>
        <v>0</v>
      </c>
      <c r="L155" s="455">
        <f t="shared" si="22"/>
        <v>0</v>
      </c>
      <c r="M155" s="160"/>
      <c r="N155" s="161">
        <f>ROUND(K155*$N$5,0)</f>
        <v>0</v>
      </c>
    </row>
    <row r="156" spans="1:14" ht="12.75" customHeight="1" x14ac:dyDescent="0.2">
      <c r="A156" s="53"/>
      <c r="B156" s="20"/>
      <c r="C156" s="453"/>
      <c r="D156" s="454"/>
      <c r="E156" s="83" t="str">
        <f>CONCATENATE("小計（",$L$6,"）")</f>
        <v>小計（THB）</v>
      </c>
      <c r="F156" s="448">
        <f t="shared" si="18"/>
        <v>0</v>
      </c>
      <c r="G156" s="80"/>
      <c r="H156" s="81"/>
      <c r="I156" s="36">
        <f>K156</f>
        <v>0</v>
      </c>
      <c r="J156" s="82"/>
      <c r="K156" s="448">
        <f t="shared" si="22"/>
        <v>0</v>
      </c>
      <c r="L156" s="455">
        <f t="shared" si="22"/>
        <v>0</v>
      </c>
      <c r="M156" s="160"/>
      <c r="N156" s="161">
        <f>ROUND(K156*$N$6,0)</f>
        <v>0</v>
      </c>
    </row>
    <row r="157" spans="1:14" ht="12.75" customHeight="1" x14ac:dyDescent="0.2">
      <c r="A157" s="53"/>
      <c r="B157" s="20"/>
      <c r="C157" s="453"/>
      <c r="D157" s="454"/>
      <c r="E157" s="368" t="str">
        <f>CONCATENATE("小計（",$L$7,"）")</f>
        <v>小計（日本円）</v>
      </c>
      <c r="F157" s="499">
        <f t="shared" si="18"/>
        <v>2712820</v>
      </c>
      <c r="G157" s="260"/>
      <c r="H157" s="260"/>
      <c r="I157" s="260"/>
      <c r="J157" s="484">
        <f>K157</f>
        <v>2705100</v>
      </c>
      <c r="K157" s="499">
        <f>SUM(K158,K159,K163,K164,K168,K169)</f>
        <v>2705100</v>
      </c>
      <c r="L157" s="499">
        <f>SUM(L158,L159,L163,L164,L168,L169)</f>
        <v>7720</v>
      </c>
      <c r="M157" s="474"/>
      <c r="N157" s="442">
        <f>K157</f>
        <v>2705100</v>
      </c>
    </row>
    <row r="158" spans="1:14" ht="12.75" customHeight="1" x14ac:dyDescent="0.2">
      <c r="A158" s="53"/>
      <c r="B158" s="6"/>
      <c r="C158" s="108" t="s">
        <v>498</v>
      </c>
      <c r="D158" s="109"/>
      <c r="E158" s="109" t="str">
        <f t="shared" ref="E158:E170" si="23">$L$7</f>
        <v>日本円</v>
      </c>
      <c r="F158" s="499">
        <f t="shared" si="18"/>
        <v>2254670</v>
      </c>
      <c r="G158" s="12"/>
      <c r="H158" s="12"/>
      <c r="I158" s="12"/>
      <c r="J158" s="500">
        <f>K158</f>
        <v>2246950</v>
      </c>
      <c r="K158" s="500">
        <f>'人件費詳細　主契約団体'!I49</f>
        <v>2246950</v>
      </c>
      <c r="L158" s="500">
        <f>'人件費詳細　主契約団体'!K49</f>
        <v>7720</v>
      </c>
      <c r="M158" s="97" t="s">
        <v>468</v>
      </c>
      <c r="N158" s="48">
        <f>K158</f>
        <v>2246950</v>
      </c>
    </row>
    <row r="159" spans="1:14" ht="12.75" customHeight="1" x14ac:dyDescent="0.2">
      <c r="A159" s="53"/>
      <c r="B159" s="6"/>
      <c r="C159" s="108" t="s">
        <v>499</v>
      </c>
      <c r="D159" s="109"/>
      <c r="E159" s="109" t="str">
        <f t="shared" si="23"/>
        <v>日本円</v>
      </c>
      <c r="F159" s="499">
        <f t="shared" si="18"/>
        <v>242150</v>
      </c>
      <c r="G159" s="12"/>
      <c r="H159" s="12"/>
      <c r="I159" s="12"/>
      <c r="J159" s="500">
        <f>K159</f>
        <v>242150</v>
      </c>
      <c r="K159" s="500">
        <f>'人件費詳細　主契約団体'!I54</f>
        <v>242150</v>
      </c>
      <c r="L159" s="500">
        <f>'人件費詳細　主契約団体'!K54</f>
        <v>0</v>
      </c>
      <c r="M159" s="97" t="s">
        <v>468</v>
      </c>
      <c r="N159" s="48">
        <f t="shared" ref="N159" si="24">K159</f>
        <v>242150</v>
      </c>
    </row>
    <row r="160" spans="1:14" ht="12.75" customHeight="1" x14ac:dyDescent="0.2">
      <c r="A160" s="53"/>
      <c r="B160" s="6"/>
      <c r="C160" s="112" t="s">
        <v>500</v>
      </c>
      <c r="D160" s="113"/>
      <c r="E160" s="30" t="str">
        <f>$L$4</f>
        <v>USD</v>
      </c>
      <c r="F160" s="443">
        <f t="shared" si="18"/>
        <v>0</v>
      </c>
      <c r="G160" s="444">
        <f>K160</f>
        <v>0</v>
      </c>
      <c r="H160" s="445"/>
      <c r="I160" s="445"/>
      <c r="J160" s="446"/>
      <c r="K160" s="447">
        <f>'別表6；現地事業後方支援経費　主契約団体'!P13</f>
        <v>0</v>
      </c>
      <c r="L160" s="447">
        <f>'別表6；現地事業後方支援経費　主契約団体'!Q13</f>
        <v>0</v>
      </c>
      <c r="M160" s="526">
        <v>6</v>
      </c>
      <c r="N160" s="155">
        <f>ROUND(K160*$N$4,0)</f>
        <v>0</v>
      </c>
    </row>
    <row r="161" spans="1:14" ht="12.75" customHeight="1" x14ac:dyDescent="0.2">
      <c r="A161" s="53"/>
      <c r="B161" s="6"/>
      <c r="C161" s="8"/>
      <c r="D161" s="9"/>
      <c r="E161" s="83" t="str">
        <f>CONCATENATE("現地通貨（",$L$5,"）")</f>
        <v>現地通貨（MMK）</v>
      </c>
      <c r="F161" s="448">
        <f t="shared" si="18"/>
        <v>0</v>
      </c>
      <c r="G161" s="449"/>
      <c r="H161" s="36">
        <f>K161</f>
        <v>0</v>
      </c>
      <c r="I161" s="449"/>
      <c r="J161" s="450"/>
      <c r="K161" s="33">
        <f>'別表6；現地事業後方支援経費　主契約団体'!P14</f>
        <v>0</v>
      </c>
      <c r="L161" s="33">
        <f>'別表6；現地事業後方支援経費　主契約団体'!Q14</f>
        <v>0</v>
      </c>
      <c r="M161" s="527"/>
      <c r="N161" s="161">
        <f>ROUND(K161*$N$5,0)</f>
        <v>0</v>
      </c>
    </row>
    <row r="162" spans="1:14" ht="12.75" customHeight="1" x14ac:dyDescent="0.2">
      <c r="A162" s="53"/>
      <c r="B162" s="6"/>
      <c r="C162" s="8"/>
      <c r="D162" s="9"/>
      <c r="E162" s="83" t="str">
        <f>CONCATENATE("現地通貨（",$L$6,"）")</f>
        <v>現地通貨（THB）</v>
      </c>
      <c r="F162" s="448">
        <f t="shared" si="18"/>
        <v>0</v>
      </c>
      <c r="G162" s="449"/>
      <c r="H162" s="449"/>
      <c r="I162" s="36">
        <f>K162</f>
        <v>0</v>
      </c>
      <c r="J162" s="450"/>
      <c r="K162" s="33">
        <f>'別表6；現地事業後方支援経費　主契約団体'!P15</f>
        <v>0</v>
      </c>
      <c r="L162" s="33">
        <f>'別表6；現地事業後方支援経費　主契約団体'!Q15</f>
        <v>0</v>
      </c>
      <c r="M162" s="527"/>
      <c r="N162" s="161">
        <f>ROUND(K162*$N$6,0)</f>
        <v>0</v>
      </c>
    </row>
    <row r="163" spans="1:14" ht="12.75" customHeight="1" x14ac:dyDescent="0.2">
      <c r="A163" s="53"/>
      <c r="B163" s="6"/>
      <c r="C163" s="8"/>
      <c r="D163" s="9"/>
      <c r="E163" s="31" t="str">
        <f>$L$7</f>
        <v>日本円</v>
      </c>
      <c r="F163" s="496">
        <f t="shared" si="18"/>
        <v>127000</v>
      </c>
      <c r="G163" s="441"/>
      <c r="H163" s="441"/>
      <c r="I163" s="441"/>
      <c r="J163" s="484">
        <f>K163</f>
        <v>127000</v>
      </c>
      <c r="K163" s="33">
        <f>'別表6；現地事業後方支援経費　主契約団体'!P16</f>
        <v>127000</v>
      </c>
      <c r="L163" s="33">
        <f>'別表6；現地事業後方支援経費　主契約団体'!Q16</f>
        <v>0</v>
      </c>
      <c r="M163" s="527"/>
      <c r="N163" s="442">
        <f>K163</f>
        <v>127000</v>
      </c>
    </row>
    <row r="164" spans="1:14" ht="12.75" customHeight="1" x14ac:dyDescent="0.2">
      <c r="A164" s="53"/>
      <c r="B164" s="6"/>
      <c r="C164" s="112" t="s">
        <v>501</v>
      </c>
      <c r="D164" s="113"/>
      <c r="E164" s="113" t="str">
        <f t="shared" si="23"/>
        <v>日本円</v>
      </c>
      <c r="F164" s="491">
        <f t="shared" si="18"/>
        <v>72000</v>
      </c>
      <c r="G164" s="329"/>
      <c r="H164" s="211"/>
      <c r="I164" s="211"/>
      <c r="J164" s="482">
        <f>K164</f>
        <v>72000</v>
      </c>
      <c r="K164" s="482">
        <f>SUM(K165:K167)</f>
        <v>72000</v>
      </c>
      <c r="L164" s="482">
        <f t="shared" ref="L164" si="25">SUM(L165:L167)</f>
        <v>0</v>
      </c>
      <c r="M164" s="537"/>
      <c r="N164" s="519">
        <f>K164</f>
        <v>72000</v>
      </c>
    </row>
    <row r="165" spans="1:14" ht="12.75" customHeight="1" x14ac:dyDescent="0.2">
      <c r="A165" s="53"/>
      <c r="B165" s="6"/>
      <c r="C165" s="8"/>
      <c r="D165" s="22" t="s">
        <v>502</v>
      </c>
      <c r="E165" s="23" t="str">
        <f t="shared" si="23"/>
        <v>日本円</v>
      </c>
      <c r="F165" s="492">
        <f t="shared" si="18"/>
        <v>36000</v>
      </c>
      <c r="G165" s="212"/>
      <c r="H165" s="21"/>
      <c r="I165" s="21"/>
      <c r="J165" s="497">
        <f t="shared" ref="J165:J170" si="26">K165</f>
        <v>36000</v>
      </c>
      <c r="K165" s="497">
        <f>'別表6；現地事業後方支援経費　主契約団体'!P30</f>
        <v>36000</v>
      </c>
      <c r="L165" s="497">
        <f>'別表6；現地事業後方支援経費　主契約団体'!Q30</f>
        <v>0</v>
      </c>
      <c r="M165" s="537"/>
      <c r="N165" s="520">
        <f>K165</f>
        <v>36000</v>
      </c>
    </row>
    <row r="166" spans="1:14" ht="12.75" customHeight="1" x14ac:dyDescent="0.2">
      <c r="A166" s="53"/>
      <c r="B166" s="6"/>
      <c r="C166" s="8"/>
      <c r="D166" s="24" t="s">
        <v>503</v>
      </c>
      <c r="E166" s="23" t="str">
        <f t="shared" si="23"/>
        <v>日本円</v>
      </c>
      <c r="F166" s="492">
        <f t="shared" si="18"/>
        <v>20000</v>
      </c>
      <c r="G166" s="212"/>
      <c r="H166" s="212"/>
      <c r="I166" s="212"/>
      <c r="J166" s="497">
        <f t="shared" si="26"/>
        <v>20000</v>
      </c>
      <c r="K166" s="497">
        <f>'別表6；現地事業後方支援経費　主契約団体'!P38</f>
        <v>20000</v>
      </c>
      <c r="L166" s="497">
        <f>'別表6；現地事業後方支援経費　主契約団体'!Q38</f>
        <v>0</v>
      </c>
      <c r="M166" s="537"/>
      <c r="N166" s="520">
        <f>K166</f>
        <v>20000</v>
      </c>
    </row>
    <row r="167" spans="1:14" ht="12.75" customHeight="1" x14ac:dyDescent="0.2">
      <c r="A167" s="53"/>
      <c r="B167" s="6"/>
      <c r="C167" s="3"/>
      <c r="D167" s="5" t="s">
        <v>504</v>
      </c>
      <c r="E167" s="4" t="str">
        <f t="shared" si="23"/>
        <v>日本円</v>
      </c>
      <c r="F167" s="493">
        <f t="shared" si="18"/>
        <v>16000</v>
      </c>
      <c r="G167" s="330"/>
      <c r="H167" s="213"/>
      <c r="I167" s="213"/>
      <c r="J167" s="498">
        <f t="shared" si="26"/>
        <v>16000</v>
      </c>
      <c r="K167" s="498">
        <f>'別表6；現地事業後方支援経費　主契約団体'!P44</f>
        <v>16000</v>
      </c>
      <c r="L167" s="498">
        <f>'別表6；現地事業後方支援経費　主契約団体'!Q44</f>
        <v>0</v>
      </c>
      <c r="M167" s="537"/>
      <c r="N167" s="521">
        <f>K167</f>
        <v>16000</v>
      </c>
    </row>
    <row r="168" spans="1:14" ht="12.75" customHeight="1" x14ac:dyDescent="0.2">
      <c r="A168" s="53"/>
      <c r="B168" s="6"/>
      <c r="C168" s="112" t="s">
        <v>505</v>
      </c>
      <c r="D168" s="113"/>
      <c r="E168" s="331" t="str">
        <f>$L$7</f>
        <v>日本円</v>
      </c>
      <c r="F168" s="494">
        <f t="shared" si="18"/>
        <v>5000</v>
      </c>
      <c r="G168" s="13"/>
      <c r="H168" s="13"/>
      <c r="I168" s="13"/>
      <c r="J168" s="444">
        <f t="shared" si="26"/>
        <v>5000</v>
      </c>
      <c r="K168" s="444">
        <f>'別表6；現地事業後方支援経費　主契約団体'!P53</f>
        <v>5000</v>
      </c>
      <c r="L168" s="444">
        <f>'別表6；現地事業後方支援経費　主契約団体'!Q53</f>
        <v>0</v>
      </c>
      <c r="M168" s="527"/>
      <c r="N168" s="47">
        <f t="shared" ref="N168:N170" si="27">K168</f>
        <v>5000</v>
      </c>
    </row>
    <row r="169" spans="1:14" ht="12.75" customHeight="1" x14ac:dyDescent="0.2">
      <c r="A169" s="53"/>
      <c r="B169" s="6"/>
      <c r="C169" s="112" t="s">
        <v>506</v>
      </c>
      <c r="D169" s="113"/>
      <c r="E169" s="328" t="str">
        <f t="shared" si="23"/>
        <v>日本円</v>
      </c>
      <c r="F169" s="495">
        <f t="shared" si="18"/>
        <v>12000</v>
      </c>
      <c r="G169" s="12"/>
      <c r="H169" s="12"/>
      <c r="I169" s="12"/>
      <c r="J169" s="447">
        <f t="shared" si="26"/>
        <v>12000</v>
      </c>
      <c r="K169" s="447">
        <f>'別表6；現地事業後方支援経費　主契約団体'!P62</f>
        <v>12000</v>
      </c>
      <c r="L169" s="447">
        <f>'別表6；現地事業後方支援経費　主契約団体'!Q62</f>
        <v>0</v>
      </c>
      <c r="M169" s="527"/>
      <c r="N169" s="47">
        <f t="shared" si="27"/>
        <v>12000</v>
      </c>
    </row>
    <row r="170" spans="1:14" ht="12.75" customHeight="1" x14ac:dyDescent="0.2">
      <c r="A170" s="53"/>
      <c r="B170" s="108" t="s">
        <v>507</v>
      </c>
      <c r="C170" s="114"/>
      <c r="D170" s="109"/>
      <c r="E170" s="4" t="str">
        <f t="shared" si="23"/>
        <v>日本円</v>
      </c>
      <c r="F170" s="495">
        <f t="shared" si="18"/>
        <v>1000</v>
      </c>
      <c r="G170" s="12"/>
      <c r="H170" s="12"/>
      <c r="I170" s="12"/>
      <c r="J170" s="447">
        <f t="shared" si="26"/>
        <v>1000</v>
      </c>
      <c r="K170" s="447">
        <f>'別表6；現地事業後方支援経費　主契約団体'!P70</f>
        <v>1000</v>
      </c>
      <c r="L170" s="447">
        <f>'別表6；現地事業後方支援経費　主契約団体'!Q70</f>
        <v>0</v>
      </c>
      <c r="M170" s="528"/>
      <c r="N170" s="47">
        <f t="shared" si="27"/>
        <v>1000</v>
      </c>
    </row>
    <row r="171" spans="1:14" ht="12.75" customHeight="1" x14ac:dyDescent="0.2">
      <c r="A171" s="534" t="s">
        <v>508</v>
      </c>
      <c r="B171" s="535"/>
      <c r="C171" s="535"/>
      <c r="D171" s="536"/>
      <c r="E171" s="59" t="str">
        <f>$L$4</f>
        <v>USD</v>
      </c>
      <c r="F171" s="60">
        <f t="shared" si="18"/>
        <v>8109.3</v>
      </c>
      <c r="G171" s="61">
        <f>ROUNDDOWN(G13*E6/100,2)</f>
        <v>8109.3</v>
      </c>
      <c r="H171" s="60"/>
      <c r="I171" s="60"/>
      <c r="J171" s="62"/>
      <c r="K171" s="63">
        <f>G171</f>
        <v>8109.3</v>
      </c>
      <c r="L171" s="64"/>
      <c r="M171" s="65"/>
      <c r="N171" s="70">
        <f>ROUND(K171*$N$4,0)</f>
        <v>892023</v>
      </c>
    </row>
    <row r="172" spans="1:14" ht="12.75" customHeight="1" x14ac:dyDescent="0.2">
      <c r="A172" s="546" t="s">
        <v>524</v>
      </c>
      <c r="B172" s="547"/>
      <c r="C172" s="547"/>
      <c r="D172" s="548"/>
      <c r="E172" s="52" t="str">
        <f>CONCATENATE("現地通貨（",$L$5,"）")</f>
        <v>現地通貨（MMK）</v>
      </c>
      <c r="F172" s="60">
        <f>K172+L172</f>
        <v>268224.5</v>
      </c>
      <c r="G172" s="61"/>
      <c r="H172" s="60">
        <f>ROUNDDOWN(H14*E6/100,2)</f>
        <v>268224.5</v>
      </c>
      <c r="I172" s="60"/>
      <c r="J172" s="62"/>
      <c r="K172" s="67">
        <f>H172</f>
        <v>268224.5</v>
      </c>
      <c r="L172" s="64"/>
      <c r="M172" s="65"/>
      <c r="N172" s="70">
        <f>ROUND(K172*$N$5,0)</f>
        <v>21458</v>
      </c>
    </row>
    <row r="173" spans="1:14" ht="12.75" customHeight="1" outlineLevel="1" x14ac:dyDescent="0.2">
      <c r="A173" s="546"/>
      <c r="B173" s="547"/>
      <c r="C173" s="547"/>
      <c r="D173" s="548"/>
      <c r="E173" s="52" t="str">
        <f>CONCATENATE("現地通貨（",$L$6,"）")</f>
        <v>現地通貨（THB）</v>
      </c>
      <c r="F173" s="60">
        <f>K173+L173</f>
        <v>6022.45</v>
      </c>
      <c r="G173" s="61"/>
      <c r="H173" s="60"/>
      <c r="I173" s="60">
        <f>ROUNDDOWN(I15*E6/100,2)</f>
        <v>6022.45</v>
      </c>
      <c r="J173" s="62"/>
      <c r="K173" s="67">
        <f>I173</f>
        <v>6022.45</v>
      </c>
      <c r="L173" s="64"/>
      <c r="M173" s="65"/>
      <c r="N173" s="70">
        <f>ROUND(K173*$N$6,0)</f>
        <v>18067</v>
      </c>
    </row>
    <row r="174" spans="1:14" ht="12.75" customHeight="1" x14ac:dyDescent="0.2">
      <c r="A174" s="549"/>
      <c r="B174" s="550"/>
      <c r="C174" s="550"/>
      <c r="D174" s="551"/>
      <c r="E174" s="66" t="str">
        <f>$L$7</f>
        <v>日本円</v>
      </c>
      <c r="F174" s="60">
        <f t="shared" si="18"/>
        <v>154047</v>
      </c>
      <c r="G174" s="61"/>
      <c r="H174" s="60"/>
      <c r="I174" s="60"/>
      <c r="J174" s="60">
        <f>ROUNDDOWN(J16*E6/100,0)</f>
        <v>154047</v>
      </c>
      <c r="K174" s="67">
        <f>J174</f>
        <v>154047</v>
      </c>
      <c r="L174" s="64"/>
      <c r="M174" s="51"/>
      <c r="N174" s="55">
        <f>K174</f>
        <v>154047</v>
      </c>
    </row>
    <row r="175" spans="1:14" ht="12.75" customHeight="1" x14ac:dyDescent="0.2">
      <c r="A175" s="118" t="s">
        <v>533</v>
      </c>
      <c r="B175" s="119"/>
      <c r="C175" s="119"/>
      <c r="D175" s="120"/>
      <c r="E175" s="59" t="str">
        <f>CONCATENATE("小計（",$L$4,"）")</f>
        <v>小計（USD）</v>
      </c>
      <c r="F175" s="68">
        <f>K175+L175</f>
        <v>5000</v>
      </c>
      <c r="G175" s="61">
        <f>G179</f>
        <v>5000</v>
      </c>
      <c r="H175" s="60"/>
      <c r="I175" s="60"/>
      <c r="J175" s="62"/>
      <c r="K175" s="67">
        <f t="shared" ref="K175:L177" si="28">K179</f>
        <v>5000</v>
      </c>
      <c r="L175" s="67">
        <f t="shared" si="28"/>
        <v>0</v>
      </c>
      <c r="M175" s="65"/>
      <c r="N175" s="70">
        <f>ROUND(K175*$N$4,0)</f>
        <v>550000</v>
      </c>
    </row>
    <row r="176" spans="1:14" ht="12.75" customHeight="1" x14ac:dyDescent="0.2">
      <c r="A176" s="121"/>
      <c r="B176" s="122"/>
      <c r="C176" s="122"/>
      <c r="D176" s="123"/>
      <c r="E176" s="52" t="str">
        <f>CONCATENATE("小計（",$L$5,"）")</f>
        <v>小計（MMK）</v>
      </c>
      <c r="F176" s="68">
        <f>K176+L176</f>
        <v>0</v>
      </c>
      <c r="G176" s="61"/>
      <c r="H176" s="61">
        <f>H180</f>
        <v>0</v>
      </c>
      <c r="I176" s="60"/>
      <c r="J176" s="62"/>
      <c r="K176" s="67">
        <f t="shared" si="28"/>
        <v>0</v>
      </c>
      <c r="L176" s="67">
        <f t="shared" si="28"/>
        <v>0</v>
      </c>
      <c r="M176" s="65"/>
      <c r="N176" s="70">
        <f>ROUND(K176*$N$5,0)</f>
        <v>0</v>
      </c>
    </row>
    <row r="177" spans="1:14" ht="12.75" customHeight="1" outlineLevel="1" x14ac:dyDescent="0.2">
      <c r="A177" s="121"/>
      <c r="B177" s="122"/>
      <c r="C177" s="122"/>
      <c r="D177" s="123"/>
      <c r="E177" s="52" t="str">
        <f>CONCATENATE("小計（",$L$6,"）")</f>
        <v>小計（THB）</v>
      </c>
      <c r="F177" s="68">
        <f>K177+L177</f>
        <v>0</v>
      </c>
      <c r="G177" s="61"/>
      <c r="H177" s="60"/>
      <c r="I177" s="61">
        <f>I181</f>
        <v>0</v>
      </c>
      <c r="J177" s="62"/>
      <c r="K177" s="67">
        <f t="shared" si="28"/>
        <v>0</v>
      </c>
      <c r="L177" s="67">
        <f t="shared" si="28"/>
        <v>0</v>
      </c>
      <c r="M177" s="65"/>
      <c r="N177" s="70">
        <f>ROUND(K177*$N$6,0)</f>
        <v>0</v>
      </c>
    </row>
    <row r="178" spans="1:14" ht="12.75" customHeight="1" x14ac:dyDescent="0.2">
      <c r="A178" s="121"/>
      <c r="B178" s="122"/>
      <c r="C178" s="122"/>
      <c r="D178" s="123"/>
      <c r="E178" s="66" t="str">
        <f>CONCATENATE("小計（",$L$7,"）")</f>
        <v>小計（日本円）</v>
      </c>
      <c r="F178" s="68">
        <f>K178+L178</f>
        <v>300000</v>
      </c>
      <c r="G178" s="69"/>
      <c r="H178" s="68"/>
      <c r="I178" s="68"/>
      <c r="J178" s="61">
        <f>J182</f>
        <v>300000</v>
      </c>
      <c r="K178" s="222">
        <f>K182</f>
        <v>300000</v>
      </c>
      <c r="L178" s="222">
        <f>L182</f>
        <v>0</v>
      </c>
      <c r="M178" s="51"/>
      <c r="N178" s="55">
        <f>K178</f>
        <v>300000</v>
      </c>
    </row>
    <row r="179" spans="1:14" ht="12.75" customHeight="1" x14ac:dyDescent="0.2">
      <c r="A179" s="71"/>
      <c r="B179" s="89" t="s">
        <v>534</v>
      </c>
      <c r="C179" s="124"/>
      <c r="D179" s="90"/>
      <c r="E179" s="30" t="str">
        <f>$L$4</f>
        <v>USD</v>
      </c>
      <c r="F179" s="337">
        <f t="shared" ref="F179:F187" si="29">K179+L179</f>
        <v>5000</v>
      </c>
      <c r="G179" s="340">
        <f>K179</f>
        <v>5000</v>
      </c>
      <c r="H179" s="49"/>
      <c r="I179" s="49"/>
      <c r="J179" s="79"/>
      <c r="K179" s="482">
        <f>'別表6；現地事業後方支援経費　主契約団体'!P75</f>
        <v>5000</v>
      </c>
      <c r="L179" s="482">
        <f>'別表6；現地事業後方支援経費　主契約団体'!Q75</f>
        <v>0</v>
      </c>
      <c r="M179" s="526">
        <v>6</v>
      </c>
      <c r="N179" s="45">
        <f>ROUND(K179*$N$4,0)</f>
        <v>550000</v>
      </c>
    </row>
    <row r="180" spans="1:14" ht="12.75" customHeight="1" x14ac:dyDescent="0.2">
      <c r="A180" s="71"/>
      <c r="B180" s="91"/>
      <c r="C180" s="240"/>
      <c r="D180" s="92"/>
      <c r="E180" s="332" t="str">
        <f>CONCATENATE("現地通貨（",$L$5,"）")</f>
        <v>現地通貨（MMK）</v>
      </c>
      <c r="F180" s="338">
        <f t="shared" si="29"/>
        <v>0</v>
      </c>
      <c r="G180" s="80"/>
      <c r="H180" s="36">
        <f>K180</f>
        <v>0</v>
      </c>
      <c r="I180" s="81"/>
      <c r="J180" s="82"/>
      <c r="K180" s="156">
        <f>'別表6；現地事業後方支援経費　主契約団体'!P76</f>
        <v>0</v>
      </c>
      <c r="L180" s="156">
        <f>'別表6；現地事業後方支援経費　主契約団体'!Q76</f>
        <v>0</v>
      </c>
      <c r="M180" s="527"/>
      <c r="N180" s="46">
        <f>ROUND(K180*$N$5,0)</f>
        <v>0</v>
      </c>
    </row>
    <row r="181" spans="1:14" ht="12.75" customHeight="1" outlineLevel="1" x14ac:dyDescent="0.2">
      <c r="A181" s="71"/>
      <c r="B181" s="93"/>
      <c r="C181" s="125"/>
      <c r="D181" s="94"/>
      <c r="E181" s="31" t="str">
        <f>CONCATENATE("現地通貨（",$L$6,"）")</f>
        <v>現地通貨（THB）</v>
      </c>
      <c r="F181" s="339">
        <f t="shared" si="29"/>
        <v>0</v>
      </c>
      <c r="G181" s="80"/>
      <c r="H181" s="81"/>
      <c r="I181" s="36">
        <f>K181</f>
        <v>0</v>
      </c>
      <c r="J181" s="82"/>
      <c r="K181" s="163">
        <f>'別表6；現地事業後方支援経費　主契約団体'!P77</f>
        <v>0</v>
      </c>
      <c r="L181" s="163">
        <f>'別表6；現地事業後方支援経費　主契約団体'!Q77</f>
        <v>0</v>
      </c>
      <c r="M181" s="527"/>
      <c r="N181" s="46">
        <f>ROUND(K181*$N$6,0)</f>
        <v>0</v>
      </c>
    </row>
    <row r="182" spans="1:14" ht="12.75" customHeight="1" x14ac:dyDescent="0.2">
      <c r="A182" s="72"/>
      <c r="B182" s="237" t="s">
        <v>535</v>
      </c>
      <c r="C182" s="238"/>
      <c r="D182" s="239"/>
      <c r="E182" s="134" t="str">
        <f>$L$7</f>
        <v>日本円</v>
      </c>
      <c r="F182" s="503">
        <f t="shared" si="29"/>
        <v>300000</v>
      </c>
      <c r="G182" s="26"/>
      <c r="H182" s="40"/>
      <c r="I182" s="40"/>
      <c r="J182" s="504">
        <f>K182</f>
        <v>300000</v>
      </c>
      <c r="K182" s="505">
        <f>'別表6；現地事業後方支援経費　主契約団体'!P78</f>
        <v>300000</v>
      </c>
      <c r="L182" s="505">
        <f>'別表6；現地事業後方支援経費　主契約団体'!Q78</f>
        <v>0</v>
      </c>
      <c r="M182" s="528"/>
      <c r="N182" s="42">
        <f>K182</f>
        <v>300000</v>
      </c>
    </row>
    <row r="183" spans="1:14" ht="12.75" customHeight="1" x14ac:dyDescent="0.2">
      <c r="A183" s="476" t="s">
        <v>509</v>
      </c>
      <c r="B183" s="477"/>
      <c r="C183" s="477"/>
      <c r="D183" s="126"/>
      <c r="E183" s="30" t="str">
        <f>CONCATENATE("小計（",$L$4,"）")</f>
        <v>小計（USD）</v>
      </c>
      <c r="F183" s="341">
        <f t="shared" si="29"/>
        <v>175295.3</v>
      </c>
      <c r="G183" s="227">
        <f>K183</f>
        <v>175295.3</v>
      </c>
      <c r="H183" s="226"/>
      <c r="I183" s="226"/>
      <c r="J183" s="228"/>
      <c r="K183" s="456">
        <f>K13+K171+K175+K150</f>
        <v>175295.3</v>
      </c>
      <c r="L183" s="456">
        <f>L13+L171+L175+L150</f>
        <v>0</v>
      </c>
      <c r="M183" s="229"/>
      <c r="N183" s="155">
        <f>ROUND(K183*$N$4,0)</f>
        <v>19282483</v>
      </c>
    </row>
    <row r="184" spans="1:14" ht="12.75" customHeight="1" x14ac:dyDescent="0.2">
      <c r="A184" s="127"/>
      <c r="B184" s="128"/>
      <c r="C184" s="128"/>
      <c r="D184" s="129"/>
      <c r="E184" s="83" t="str">
        <f>CONCATENATE("小計（",$L$5,"）")</f>
        <v>小計（MMK）</v>
      </c>
      <c r="F184" s="231">
        <f t="shared" si="29"/>
        <v>5632714.5</v>
      </c>
      <c r="G184" s="230"/>
      <c r="H184" s="231">
        <f>K184</f>
        <v>5632714.5</v>
      </c>
      <c r="I184" s="232"/>
      <c r="J184" s="233"/>
      <c r="K184" s="159">
        <f t="shared" ref="K184:L186" si="30">K14+K172+K176+K151</f>
        <v>5632714.5</v>
      </c>
      <c r="L184" s="159">
        <f t="shared" si="30"/>
        <v>0</v>
      </c>
      <c r="M184" s="160"/>
      <c r="N184" s="161">
        <f>ROUND(K184*$N$5,0)</f>
        <v>450617</v>
      </c>
    </row>
    <row r="185" spans="1:14" ht="12.75" customHeight="1" outlineLevel="1" x14ac:dyDescent="0.2">
      <c r="A185" s="127"/>
      <c r="B185" s="128"/>
      <c r="C185" s="128"/>
      <c r="D185" s="129"/>
      <c r="E185" s="83" t="str">
        <f>CONCATENATE("小計（",$L$6,"）")</f>
        <v>小計（THB）</v>
      </c>
      <c r="F185" s="231">
        <f t="shared" si="29"/>
        <v>126471.45</v>
      </c>
      <c r="G185" s="230"/>
      <c r="H185" s="232"/>
      <c r="I185" s="231">
        <f>K185</f>
        <v>126471.45</v>
      </c>
      <c r="J185" s="233"/>
      <c r="K185" s="159">
        <f>K15+K173+K177+K152</f>
        <v>126471.45</v>
      </c>
      <c r="L185" s="159">
        <f t="shared" si="30"/>
        <v>0</v>
      </c>
      <c r="M185" s="160"/>
      <c r="N185" s="161">
        <f>ROUND(K185*$N$6,0)</f>
        <v>379414</v>
      </c>
    </row>
    <row r="186" spans="1:14" ht="12.75" customHeight="1" x14ac:dyDescent="0.2">
      <c r="A186" s="130"/>
      <c r="B186" s="131"/>
      <c r="C186" s="131"/>
      <c r="D186" s="132"/>
      <c r="E186" s="31" t="str">
        <f>CONCATENATE("小計（",$L$7,"）")</f>
        <v>小計（日本円）</v>
      </c>
      <c r="F186" s="506">
        <f t="shared" si="29"/>
        <v>6368967</v>
      </c>
      <c r="G186" s="234"/>
      <c r="H186" s="235"/>
      <c r="I186" s="235"/>
      <c r="J186" s="39">
        <f>K186</f>
        <v>6241097</v>
      </c>
      <c r="K186" s="481">
        <f>K16+K174+K178+K153</f>
        <v>6241097</v>
      </c>
      <c r="L186" s="481">
        <f t="shared" si="30"/>
        <v>127870</v>
      </c>
      <c r="M186" s="236"/>
      <c r="N186" s="165">
        <f>K186</f>
        <v>6241097</v>
      </c>
    </row>
    <row r="187" spans="1:14" ht="12.75" customHeight="1" x14ac:dyDescent="0.2">
      <c r="A187" s="135" t="s">
        <v>510</v>
      </c>
      <c r="B187" s="136"/>
      <c r="C187" s="136"/>
      <c r="D187" s="137"/>
      <c r="E187" s="136" t="s">
        <v>511</v>
      </c>
      <c r="F187" s="73">
        <f t="shared" si="29"/>
        <v>26481481</v>
      </c>
      <c r="G187" s="74"/>
      <c r="H187" s="74"/>
      <c r="I187" s="74"/>
      <c r="J187" s="75"/>
      <c r="K187" s="76">
        <f>ROUNDDOWN(K183*$N$4+K184*$N$5+K185*$N$6+K186,0)</f>
        <v>26353611</v>
      </c>
      <c r="L187" s="76">
        <f>ROUNDDOWN(L183*$N$4+L184*$N$5+L185*$N$6+L186,0)</f>
        <v>127870</v>
      </c>
      <c r="M187" s="51"/>
      <c r="N187" s="77">
        <f>SUM(N183:N186)</f>
        <v>26353611</v>
      </c>
    </row>
    <row r="188" spans="1:14" ht="16.5" customHeight="1" x14ac:dyDescent="0.2">
      <c r="A188" s="335" t="s">
        <v>412</v>
      </c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</row>
    <row r="192" spans="1:14" ht="12.75" customHeight="1" x14ac:dyDescent="0.2">
      <c r="H192" s="117"/>
      <c r="I192" s="117"/>
      <c r="J192" s="117"/>
    </row>
    <row r="193" spans="8:10" ht="12.75" customHeight="1" x14ac:dyDescent="0.2">
      <c r="H193" s="117"/>
      <c r="I193" s="117"/>
      <c r="J193" s="117"/>
    </row>
  </sheetData>
  <mergeCells count="18">
    <mergeCell ref="G10:J10"/>
    <mergeCell ref="K10:L10"/>
    <mergeCell ref="A171:D171"/>
    <mergeCell ref="M179:M182"/>
    <mergeCell ref="M57:M58"/>
    <mergeCell ref="M59:M61"/>
    <mergeCell ref="M62:M149"/>
    <mergeCell ref="M160:M170"/>
    <mergeCell ref="A10:D11"/>
    <mergeCell ref="E10:E11"/>
    <mergeCell ref="F10:F11"/>
    <mergeCell ref="A172:D174"/>
    <mergeCell ref="N10:N11"/>
    <mergeCell ref="M21:M24"/>
    <mergeCell ref="M25:M28"/>
    <mergeCell ref="M29:M40"/>
    <mergeCell ref="M41:M52"/>
    <mergeCell ref="M10:M11"/>
  </mergeCells>
  <phoneticPr fontId="11"/>
  <conditionalFormatting sqref="H11:I11">
    <cfRule type="cellIs" dxfId="1" priority="1" operator="equal">
      <formula>0</formula>
    </cfRule>
  </conditionalFormatting>
  <dataValidations count="1">
    <dataValidation type="list" allowBlank="1" showInputMessage="1" showErrorMessage="1" sqref="L4:L6">
      <formula1>INDIRECT("通貨ﾘｽﾄ!A1:A130")</formula1>
    </dataValidation>
  </dataValidations>
  <printOptions horizontalCentered="1"/>
  <pageMargins left="0.70866141732283472" right="0.31496062992125984" top="0.31496062992125984" bottom="0.19685039370078741" header="0.31496062992125984" footer="0.19685039370078741"/>
  <pageSetup paperSize="9" scale="69" fitToHeight="0" orientation="portrait" cellComments="asDisplayed" r:id="rId1"/>
  <rowBreaks count="2" manualBreakCount="2">
    <brk id="52" max="13" man="1"/>
    <brk id="149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93"/>
  <sheetViews>
    <sheetView showGridLines="0" view="pageBreakPreview" topLeftCell="A169" zoomScale="110" zoomScaleNormal="100" zoomScaleSheetLayoutView="110" workbookViewId="0">
      <selection activeCell="D185" sqref="D185"/>
    </sheetView>
  </sheetViews>
  <sheetFormatPr defaultRowHeight="12.75" customHeight="1" outlineLevelRow="1" outlineLevelCol="1" x14ac:dyDescent="0.2"/>
  <cols>
    <col min="1" max="3" width="2" customWidth="1"/>
    <col min="4" max="4" width="23.453125" customWidth="1"/>
    <col min="5" max="5" width="12.453125" customWidth="1"/>
    <col min="6" max="6" width="11.36328125" style="15" customWidth="1"/>
    <col min="7" max="7" width="9.36328125" style="15" customWidth="1"/>
    <col min="8" max="8" width="10.7265625" style="15" customWidth="1"/>
    <col min="9" max="9" width="10.7265625" style="15" customWidth="1" outlineLevel="1"/>
    <col min="10" max="10" width="11" style="15" bestFit="1" customWidth="1"/>
    <col min="11" max="11" width="10.7265625" style="15" customWidth="1"/>
    <col min="12" max="12" width="10.36328125" style="15" customWidth="1"/>
    <col min="13" max="13" width="4" style="10" customWidth="1"/>
    <col min="14" max="14" width="14" customWidth="1"/>
    <col min="15" max="15" width="2.453125" customWidth="1"/>
  </cols>
  <sheetData>
    <row r="1" spans="1:14" ht="12.75" customHeight="1" x14ac:dyDescent="0.2">
      <c r="A1" s="523" t="s">
        <v>528</v>
      </c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273" t="s">
        <v>0</v>
      </c>
    </row>
    <row r="2" spans="1:14" ht="12.75" customHeight="1" x14ac:dyDescent="0.2">
      <c r="A2" s="509" t="s">
        <v>519</v>
      </c>
      <c r="B2" s="512"/>
      <c r="C2" s="512"/>
      <c r="D2" s="512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2.75" customHeight="1" x14ac:dyDescent="0.2">
      <c r="A3" s="513"/>
      <c r="B3" s="510"/>
      <c r="C3" s="510"/>
      <c r="D3" s="510" t="s">
        <v>1</v>
      </c>
      <c r="E3" s="173"/>
      <c r="F3" s="173"/>
      <c r="G3" s="173"/>
      <c r="H3" s="173"/>
      <c r="I3" s="173"/>
      <c r="J3" s="173"/>
      <c r="K3" s="173"/>
      <c r="L3" s="173"/>
      <c r="M3" s="174"/>
      <c r="N3" s="174"/>
    </row>
    <row r="4" spans="1:14" ht="12.75" customHeight="1" x14ac:dyDescent="0.2">
      <c r="A4" s="513"/>
      <c r="B4" s="511"/>
      <c r="C4" s="511"/>
      <c r="D4" s="511" t="s">
        <v>2</v>
      </c>
      <c r="E4" s="507">
        <f>K187</f>
        <v>16994446</v>
      </c>
      <c r="F4" s="41"/>
      <c r="G4" s="41"/>
      <c r="H4" s="41"/>
      <c r="I4" s="41"/>
      <c r="J4" s="41"/>
      <c r="K4" s="88">
        <v>1</v>
      </c>
      <c r="L4" s="87" t="s">
        <v>512</v>
      </c>
      <c r="M4" s="86" t="s">
        <v>438</v>
      </c>
      <c r="N4" s="389">
        <v>110</v>
      </c>
    </row>
    <row r="5" spans="1:14" ht="12.75" customHeight="1" x14ac:dyDescent="0.2">
      <c r="A5" s="510"/>
      <c r="B5" s="510"/>
      <c r="C5" s="510"/>
      <c r="D5" s="510" t="s">
        <v>518</v>
      </c>
      <c r="E5" s="507">
        <f>F187</f>
        <v>16994446</v>
      </c>
      <c r="F5" s="87"/>
      <c r="G5" s="87"/>
      <c r="H5" s="87"/>
      <c r="I5" s="87"/>
      <c r="J5" s="87"/>
      <c r="K5" s="41" t="s">
        <v>298</v>
      </c>
      <c r="L5" s="84" t="s">
        <v>177</v>
      </c>
      <c r="M5" s="86" t="s">
        <v>438</v>
      </c>
      <c r="N5" s="388">
        <v>0.08</v>
      </c>
    </row>
    <row r="6" spans="1:14" ht="12.75" customHeight="1" outlineLevel="1" x14ac:dyDescent="0.2">
      <c r="A6" s="87"/>
      <c r="B6" s="87"/>
      <c r="C6" s="87"/>
      <c r="D6" s="87"/>
      <c r="E6" s="87"/>
      <c r="F6" s="87"/>
      <c r="G6" s="87"/>
      <c r="H6" s="87"/>
      <c r="I6" s="87"/>
      <c r="J6" s="87"/>
      <c r="K6" s="41" t="s">
        <v>299</v>
      </c>
      <c r="L6" s="84" t="s">
        <v>247</v>
      </c>
      <c r="M6" s="86" t="s">
        <v>438</v>
      </c>
      <c r="N6" s="388">
        <v>3</v>
      </c>
    </row>
    <row r="7" spans="1:14" ht="12.75" customHeight="1" x14ac:dyDescent="0.2">
      <c r="A7" s="334" t="s">
        <v>413</v>
      </c>
      <c r="B7" s="85"/>
      <c r="C7" s="85"/>
      <c r="D7" s="85"/>
      <c r="E7" s="336"/>
      <c r="F7" s="334"/>
      <c r="G7" s="384"/>
      <c r="H7" s="334" t="s">
        <v>439</v>
      </c>
      <c r="I7" s="85"/>
      <c r="J7" s="85"/>
      <c r="K7" s="85"/>
      <c r="L7" s="139" t="s">
        <v>26</v>
      </c>
      <c r="M7" s="85"/>
      <c r="N7" s="85"/>
    </row>
    <row r="8" spans="1:14" ht="12.75" customHeight="1" x14ac:dyDescent="0.2">
      <c r="A8" s="334" t="s">
        <v>440</v>
      </c>
      <c r="B8" s="85"/>
      <c r="C8" s="85"/>
      <c r="D8" s="85"/>
      <c r="E8" s="336"/>
      <c r="F8" s="334"/>
      <c r="G8" s="334"/>
      <c r="H8" s="334"/>
      <c r="I8" s="85"/>
      <c r="J8" s="85"/>
      <c r="K8" s="85"/>
      <c r="L8" s="139"/>
      <c r="M8" s="85"/>
      <c r="N8" s="85"/>
    </row>
    <row r="9" spans="1:14" ht="15" customHeight="1" x14ac:dyDescent="0.2">
      <c r="A9" s="334" t="s">
        <v>530</v>
      </c>
      <c r="B9" s="85"/>
      <c r="C9" s="85"/>
      <c r="D9" s="85"/>
      <c r="E9" s="333"/>
      <c r="F9" s="333"/>
      <c r="G9" s="85"/>
      <c r="H9" s="85"/>
      <c r="I9" s="85"/>
      <c r="J9" s="85"/>
      <c r="K9" s="85"/>
      <c r="L9" s="139"/>
      <c r="M9" s="85"/>
      <c r="N9" s="85"/>
    </row>
    <row r="10" spans="1:14" ht="18" customHeight="1" x14ac:dyDescent="0.2">
      <c r="A10" s="538" t="s">
        <v>306</v>
      </c>
      <c r="B10" s="539"/>
      <c r="C10" s="539"/>
      <c r="D10" s="540"/>
      <c r="E10" s="526" t="s">
        <v>307</v>
      </c>
      <c r="F10" s="544" t="s">
        <v>441</v>
      </c>
      <c r="G10" s="531" t="s">
        <v>442</v>
      </c>
      <c r="H10" s="532"/>
      <c r="I10" s="532"/>
      <c r="J10" s="533"/>
      <c r="K10" s="531" t="s">
        <v>443</v>
      </c>
      <c r="L10" s="533"/>
      <c r="M10" s="529" t="s">
        <v>444</v>
      </c>
      <c r="N10" s="529" t="s">
        <v>445</v>
      </c>
    </row>
    <row r="11" spans="1:14" ht="18" customHeight="1" x14ac:dyDescent="0.2">
      <c r="A11" s="541"/>
      <c r="B11" s="542"/>
      <c r="C11" s="542"/>
      <c r="D11" s="543"/>
      <c r="E11" s="528"/>
      <c r="F11" s="545"/>
      <c r="G11" s="25" t="s">
        <v>446</v>
      </c>
      <c r="H11" s="25" t="str">
        <f>$L$5</f>
        <v>MMK</v>
      </c>
      <c r="I11" s="25" t="str">
        <f>$L$6</f>
        <v>THB</v>
      </c>
      <c r="J11" s="25" t="s">
        <v>26</v>
      </c>
      <c r="K11" s="475" t="s">
        <v>447</v>
      </c>
      <c r="L11" s="475" t="s">
        <v>448</v>
      </c>
      <c r="M11" s="530"/>
      <c r="N11" s="530"/>
    </row>
    <row r="12" spans="1:14" ht="13" x14ac:dyDescent="0.2">
      <c r="A12" s="95"/>
      <c r="B12" s="96"/>
      <c r="C12" s="96"/>
      <c r="D12" s="97"/>
      <c r="E12" s="469"/>
      <c r="F12" s="27" t="s">
        <v>449</v>
      </c>
      <c r="G12" s="25" t="s">
        <v>450</v>
      </c>
      <c r="H12" s="25" t="s">
        <v>451</v>
      </c>
      <c r="I12" s="25" t="s">
        <v>452</v>
      </c>
      <c r="J12" s="25" t="s">
        <v>453</v>
      </c>
      <c r="K12" s="29" t="s">
        <v>454</v>
      </c>
      <c r="L12" s="28" t="s">
        <v>455</v>
      </c>
      <c r="M12" s="471"/>
      <c r="N12" s="44"/>
    </row>
    <row r="13" spans="1:14" ht="12.75" customHeight="1" x14ac:dyDescent="0.2">
      <c r="A13" s="98" t="s">
        <v>456</v>
      </c>
      <c r="B13" s="99"/>
      <c r="C13" s="99"/>
      <c r="D13" s="100"/>
      <c r="E13" s="50" t="str">
        <f>CONCATENATE("小計（",$L$4,"）")</f>
        <v>小計（USD）</v>
      </c>
      <c r="F13" s="67">
        <f>K13+L13</f>
        <v>135994</v>
      </c>
      <c r="G13" s="222">
        <f>SUM(G17,G53,G142,G146)</f>
        <v>135994</v>
      </c>
      <c r="H13" s="67"/>
      <c r="I13" s="67"/>
      <c r="J13" s="76"/>
      <c r="K13" s="222">
        <f>SUM(K17,K53,K142,K146)</f>
        <v>135994</v>
      </c>
      <c r="L13" s="222">
        <f t="shared" ref="K13:L16" si="0">SUM(L17,L53,L142,L146)</f>
        <v>0</v>
      </c>
      <c r="M13" s="51"/>
      <c r="N13" s="56">
        <f>ROUND(K13*$N$4,0)</f>
        <v>14959340</v>
      </c>
    </row>
    <row r="14" spans="1:14" ht="12.75" customHeight="1" x14ac:dyDescent="0.2">
      <c r="A14" s="101"/>
      <c r="B14" s="102"/>
      <c r="C14" s="102"/>
      <c r="D14" s="103"/>
      <c r="E14" s="52" t="str">
        <f>CONCATENATE("小計（",$L$5,"）")</f>
        <v>小計（MMK）</v>
      </c>
      <c r="F14" s="67">
        <f t="shared" ref="F14:F16" si="1">K14+L14</f>
        <v>13421990</v>
      </c>
      <c r="G14" s="222"/>
      <c r="H14" s="222">
        <f>SUM(H18,H54,H143,H147)</f>
        <v>13421990</v>
      </c>
      <c r="I14" s="67"/>
      <c r="J14" s="76"/>
      <c r="K14" s="222">
        <f t="shared" si="0"/>
        <v>13421990</v>
      </c>
      <c r="L14" s="222">
        <f t="shared" si="0"/>
        <v>0</v>
      </c>
      <c r="M14" s="51"/>
      <c r="N14" s="57">
        <f>ROUND(K14*$N$5,0)</f>
        <v>1073759</v>
      </c>
    </row>
    <row r="15" spans="1:14" ht="12.75" customHeight="1" outlineLevel="1" x14ac:dyDescent="0.2">
      <c r="A15" s="101"/>
      <c r="B15" s="102"/>
      <c r="C15" s="102"/>
      <c r="D15" s="103"/>
      <c r="E15" s="52" t="str">
        <f>CONCATENATE("小計（",$L$6,"）")</f>
        <v>小計（THB）</v>
      </c>
      <c r="F15" s="67">
        <f t="shared" si="1"/>
        <v>320449</v>
      </c>
      <c r="G15" s="222"/>
      <c r="H15" s="67"/>
      <c r="I15" s="222">
        <f>SUM(I19,I55,I144,I148)</f>
        <v>320449</v>
      </c>
      <c r="J15" s="76"/>
      <c r="K15" s="222">
        <f t="shared" si="0"/>
        <v>320449</v>
      </c>
      <c r="L15" s="222">
        <f t="shared" si="0"/>
        <v>0</v>
      </c>
      <c r="M15" s="51"/>
      <c r="N15" s="57">
        <f>ROUND(K15*$N$6,0)</f>
        <v>961347</v>
      </c>
    </row>
    <row r="16" spans="1:14" ht="12.75" customHeight="1" x14ac:dyDescent="0.2">
      <c r="A16" s="101"/>
      <c r="B16" s="102"/>
      <c r="C16" s="102"/>
      <c r="D16" s="103"/>
      <c r="E16" s="467" t="str">
        <f>CONCATENATE("小計（",$L$7,"）")</f>
        <v>小計（日本円）</v>
      </c>
      <c r="F16" s="222">
        <f t="shared" si="1"/>
        <v>0</v>
      </c>
      <c r="G16" s="257"/>
      <c r="H16" s="257"/>
      <c r="I16" s="257"/>
      <c r="J16" s="222">
        <f>SUM(J20,J56,J145,J149)</f>
        <v>0</v>
      </c>
      <c r="K16" s="222">
        <f>SUM(K20,K56,K145,K149)</f>
        <v>0</v>
      </c>
      <c r="L16" s="222">
        <f t="shared" si="0"/>
        <v>0</v>
      </c>
      <c r="M16" s="51"/>
      <c r="N16" s="58">
        <f>K16</f>
        <v>0</v>
      </c>
    </row>
    <row r="17" spans="1:14" ht="12.75" customHeight="1" x14ac:dyDescent="0.2">
      <c r="A17" s="53"/>
      <c r="B17" s="112" t="s">
        <v>457</v>
      </c>
      <c r="C17" s="7"/>
      <c r="D17" s="113"/>
      <c r="E17" s="466" t="str">
        <f>CONCATENATE("小計（",$L$4,"）")</f>
        <v>小計（USD）</v>
      </c>
      <c r="F17" s="150">
        <f>K17+L17</f>
        <v>49100</v>
      </c>
      <c r="G17" s="151">
        <f>K17</f>
        <v>49100</v>
      </c>
      <c r="H17" s="152"/>
      <c r="I17" s="152"/>
      <c r="J17" s="153"/>
      <c r="K17" s="32">
        <f>K21+K25+K29+K41</f>
        <v>49100</v>
      </c>
      <c r="L17" s="32">
        <f>L21+L25+L29+L41</f>
        <v>0</v>
      </c>
      <c r="M17" s="154"/>
      <c r="N17" s="155">
        <f>ROUND(K17*$N$4,0)</f>
        <v>5401000</v>
      </c>
    </row>
    <row r="18" spans="1:14" ht="12.75" customHeight="1" x14ac:dyDescent="0.2">
      <c r="A18" s="53"/>
      <c r="B18" s="8"/>
      <c r="C18" s="20"/>
      <c r="D18" s="9"/>
      <c r="E18" s="83" t="str">
        <f>CONCATENATE("小計（",$L$5,"）")</f>
        <v>小計（MMK）</v>
      </c>
      <c r="F18" s="156">
        <f t="shared" ref="F18:F28" si="2">K18+L18</f>
        <v>1100000</v>
      </c>
      <c r="G18" s="157"/>
      <c r="H18" s="36">
        <f>K18</f>
        <v>1100000</v>
      </c>
      <c r="I18" s="81"/>
      <c r="J18" s="158"/>
      <c r="K18" s="159">
        <f t="shared" ref="K18:L20" si="3">K22+K26+K30+K42</f>
        <v>1100000</v>
      </c>
      <c r="L18" s="159">
        <f t="shared" si="3"/>
        <v>0</v>
      </c>
      <c r="M18" s="160"/>
      <c r="N18" s="161">
        <f>ROUND(K18*$N$5,0)</f>
        <v>88000</v>
      </c>
    </row>
    <row r="19" spans="1:14" ht="12.75" customHeight="1" outlineLevel="1" x14ac:dyDescent="0.2">
      <c r="A19" s="53"/>
      <c r="B19" s="8"/>
      <c r="C19" s="20"/>
      <c r="D19" s="9"/>
      <c r="E19" s="83" t="str">
        <f>CONCATENATE("小計（",$L$6,"）")</f>
        <v>小計（THB）</v>
      </c>
      <c r="F19" s="156">
        <f t="shared" si="2"/>
        <v>20000</v>
      </c>
      <c r="G19" s="157"/>
      <c r="H19" s="81"/>
      <c r="I19" s="36">
        <f>K19</f>
        <v>20000</v>
      </c>
      <c r="J19" s="158"/>
      <c r="K19" s="33">
        <f t="shared" si="3"/>
        <v>20000</v>
      </c>
      <c r="L19" s="33">
        <f t="shared" si="3"/>
        <v>0</v>
      </c>
      <c r="M19" s="162"/>
      <c r="N19" s="161">
        <f>ROUND(K19*$N$6,0)</f>
        <v>60000</v>
      </c>
    </row>
    <row r="20" spans="1:14" ht="12.75" customHeight="1" x14ac:dyDescent="0.2">
      <c r="A20" s="53"/>
      <c r="B20" s="8"/>
      <c r="C20" s="16"/>
      <c r="D20" s="4"/>
      <c r="E20" s="83" t="str">
        <f>CONCATENATE("小計（",$L$7,"）")</f>
        <v>小計（日本円）</v>
      </c>
      <c r="F20" s="163">
        <f t="shared" si="2"/>
        <v>0</v>
      </c>
      <c r="G20" s="258"/>
      <c r="H20" s="258"/>
      <c r="I20" s="258"/>
      <c r="J20" s="37">
        <f>K20</f>
        <v>0</v>
      </c>
      <c r="K20" s="501">
        <f t="shared" si="3"/>
        <v>0</v>
      </c>
      <c r="L20" s="501">
        <f t="shared" si="3"/>
        <v>0</v>
      </c>
      <c r="M20" s="164"/>
      <c r="N20" s="165">
        <f>K20</f>
        <v>0</v>
      </c>
    </row>
    <row r="21" spans="1:14" ht="12.75" customHeight="1" x14ac:dyDescent="0.2">
      <c r="A21" s="53"/>
      <c r="B21" s="2"/>
      <c r="C21" s="89" t="s">
        <v>458</v>
      </c>
      <c r="D21" s="90"/>
      <c r="E21" s="30" t="str">
        <f>$L$4</f>
        <v>USD</v>
      </c>
      <c r="F21" s="150">
        <f>K21+L21</f>
        <v>40000</v>
      </c>
      <c r="G21" s="151">
        <f>K21</f>
        <v>40000</v>
      </c>
      <c r="H21" s="152"/>
      <c r="I21" s="152"/>
      <c r="J21" s="153"/>
      <c r="K21" s="447">
        <f>'別表1；資機材等購入費　ﾊﾟｰﾄﾅｰ'!P105</f>
        <v>40000</v>
      </c>
      <c r="L21" s="447">
        <f>'別表1；資機材等購入費　ﾊﾟｰﾄﾅｰ'!Q105</f>
        <v>0</v>
      </c>
      <c r="M21" s="526">
        <v>1</v>
      </c>
      <c r="N21" s="155">
        <f>ROUND(K21*$N$4,0)</f>
        <v>4400000</v>
      </c>
    </row>
    <row r="22" spans="1:14" ht="12.75" customHeight="1" x14ac:dyDescent="0.2">
      <c r="A22" s="53"/>
      <c r="B22" s="2"/>
      <c r="C22" s="91"/>
      <c r="D22" s="92"/>
      <c r="E22" s="83" t="str">
        <f>CONCATENATE("現地通貨（",$L$5,"）")</f>
        <v>現地通貨（MMK）</v>
      </c>
      <c r="F22" s="156">
        <f t="shared" si="2"/>
        <v>0</v>
      </c>
      <c r="G22" s="157"/>
      <c r="H22" s="36">
        <f>K22</f>
        <v>0</v>
      </c>
      <c r="I22" s="81"/>
      <c r="J22" s="158"/>
      <c r="K22" s="159">
        <f>'別表1；資機材等購入費　ﾊﾟｰﾄﾅｰ'!P106</f>
        <v>0</v>
      </c>
      <c r="L22" s="159">
        <f>'別表1；資機材等購入費　ﾊﾟｰﾄﾅｰ'!Q106</f>
        <v>0</v>
      </c>
      <c r="M22" s="527"/>
      <c r="N22" s="161">
        <f>ROUND(K22*$N$5,0)</f>
        <v>0</v>
      </c>
    </row>
    <row r="23" spans="1:14" ht="12.75" customHeight="1" outlineLevel="1" x14ac:dyDescent="0.2">
      <c r="A23" s="53"/>
      <c r="B23" s="2"/>
      <c r="C23" s="91"/>
      <c r="D23" s="92"/>
      <c r="E23" s="83" t="str">
        <f>CONCATENATE("現地通貨（",$L$6,"）")</f>
        <v>現地通貨（THB）</v>
      </c>
      <c r="F23" s="156">
        <f t="shared" si="2"/>
        <v>0</v>
      </c>
      <c r="G23" s="157"/>
      <c r="H23" s="81"/>
      <c r="I23" s="36">
        <f>K23</f>
        <v>0</v>
      </c>
      <c r="J23" s="158"/>
      <c r="K23" s="159">
        <f>'別表1；資機材等購入費　ﾊﾟｰﾄﾅｰ'!P107</f>
        <v>0</v>
      </c>
      <c r="L23" s="159">
        <f>'別表1；資機材等購入費　ﾊﾟｰﾄﾅｰ'!Q107</f>
        <v>0</v>
      </c>
      <c r="M23" s="527"/>
      <c r="N23" s="161">
        <f>ROUND(K23*$N$6,0)</f>
        <v>0</v>
      </c>
    </row>
    <row r="24" spans="1:14" ht="12.75" customHeight="1" x14ac:dyDescent="0.2">
      <c r="A24" s="53"/>
      <c r="B24" s="2"/>
      <c r="C24" s="93"/>
      <c r="D24" s="94"/>
      <c r="E24" s="31" t="str">
        <f>$L$7</f>
        <v>日本円</v>
      </c>
      <c r="F24" s="163">
        <f t="shared" si="2"/>
        <v>0</v>
      </c>
      <c r="G24" s="258"/>
      <c r="H24" s="258"/>
      <c r="I24" s="258"/>
      <c r="J24" s="37">
        <f>K24</f>
        <v>0</v>
      </c>
      <c r="K24" s="480">
        <f>'別表1；資機材等購入費　ﾊﾟｰﾄﾅｰ'!P108</f>
        <v>0</v>
      </c>
      <c r="L24" s="480">
        <f>'別表1；資機材等購入費　ﾊﾟｰﾄﾅｰ'!Q108</f>
        <v>0</v>
      </c>
      <c r="M24" s="528"/>
      <c r="N24" s="165">
        <f>K24</f>
        <v>0</v>
      </c>
    </row>
    <row r="25" spans="1:14" ht="12.75" customHeight="1" x14ac:dyDescent="0.2">
      <c r="A25" s="53"/>
      <c r="B25" s="2"/>
      <c r="C25" s="89" t="s">
        <v>459</v>
      </c>
      <c r="D25" s="90"/>
      <c r="E25" s="30" t="str">
        <f>$L$4</f>
        <v>USD</v>
      </c>
      <c r="F25" s="150">
        <f>K25+L25</f>
        <v>7500</v>
      </c>
      <c r="G25" s="151">
        <f>K25</f>
        <v>7500</v>
      </c>
      <c r="H25" s="152"/>
      <c r="I25" s="152"/>
      <c r="J25" s="153"/>
      <c r="K25" s="447">
        <f>'別表2；ワークショップ等開催費 ﾊﾟｰﾄﾅｰ'!P99</f>
        <v>7500</v>
      </c>
      <c r="L25" s="447">
        <f>'別表2；ワークショップ等開催費 ﾊﾟｰﾄﾅｰ'!Q99</f>
        <v>0</v>
      </c>
      <c r="M25" s="526">
        <v>2</v>
      </c>
      <c r="N25" s="155">
        <f>ROUND(K25*$N$4,0)</f>
        <v>825000</v>
      </c>
    </row>
    <row r="26" spans="1:14" ht="12.75" customHeight="1" x14ac:dyDescent="0.2">
      <c r="A26" s="53"/>
      <c r="B26" s="2"/>
      <c r="C26" s="91"/>
      <c r="D26" s="92"/>
      <c r="E26" s="83" t="str">
        <f>CONCATENATE("現地通貨（",$L$5,"）")</f>
        <v>現地通貨（MMK）</v>
      </c>
      <c r="F26" s="156">
        <f t="shared" si="2"/>
        <v>900000</v>
      </c>
      <c r="G26" s="157"/>
      <c r="H26" s="36">
        <f>K26</f>
        <v>900000</v>
      </c>
      <c r="I26" s="81"/>
      <c r="J26" s="158"/>
      <c r="K26" s="159">
        <f>'別表2；ワークショップ等開催費 ﾊﾟｰﾄﾅｰ'!P100</f>
        <v>900000</v>
      </c>
      <c r="L26" s="159">
        <f>'別表2；ワークショップ等開催費 ﾊﾟｰﾄﾅｰ'!Q100</f>
        <v>0</v>
      </c>
      <c r="M26" s="527"/>
      <c r="N26" s="161">
        <f>ROUND(K26*$N$5,0)</f>
        <v>72000</v>
      </c>
    </row>
    <row r="27" spans="1:14" ht="12.75" customHeight="1" outlineLevel="1" x14ac:dyDescent="0.2">
      <c r="A27" s="53"/>
      <c r="B27" s="2"/>
      <c r="C27" s="91"/>
      <c r="D27" s="92"/>
      <c r="E27" s="83" t="str">
        <f>CONCATENATE("現地通貨（",$L$6,"）")</f>
        <v>現地通貨（THB）</v>
      </c>
      <c r="F27" s="156">
        <f t="shared" si="2"/>
        <v>10000</v>
      </c>
      <c r="G27" s="157"/>
      <c r="H27" s="81"/>
      <c r="I27" s="36">
        <f>K27</f>
        <v>10000</v>
      </c>
      <c r="J27" s="158"/>
      <c r="K27" s="159">
        <f>'別表2；ワークショップ等開催費 ﾊﾟｰﾄﾅｰ'!P101</f>
        <v>10000</v>
      </c>
      <c r="L27" s="159">
        <f>'別表2；ワークショップ等開催費 ﾊﾟｰﾄﾅｰ'!Q101</f>
        <v>0</v>
      </c>
      <c r="M27" s="527"/>
      <c r="N27" s="161">
        <f>ROUND(K27*$N$6,0)</f>
        <v>30000</v>
      </c>
    </row>
    <row r="28" spans="1:14" ht="12.75" customHeight="1" x14ac:dyDescent="0.2">
      <c r="A28" s="53"/>
      <c r="B28" s="2"/>
      <c r="C28" s="93"/>
      <c r="D28" s="94"/>
      <c r="E28" s="31" t="str">
        <f>$L$7</f>
        <v>日本円</v>
      </c>
      <c r="F28" s="163">
        <f t="shared" si="2"/>
        <v>0</v>
      </c>
      <c r="G28" s="258"/>
      <c r="H28" s="258"/>
      <c r="I28" s="258"/>
      <c r="J28" s="37">
        <f>K28</f>
        <v>0</v>
      </c>
      <c r="K28" s="480">
        <f>'別表2；ワークショップ等開催費 ﾊﾟｰﾄﾅｰ'!P102</f>
        <v>0</v>
      </c>
      <c r="L28" s="480">
        <f>'別表2；ワークショップ等開催費 ﾊﾟｰﾄﾅｰ'!Q102</f>
        <v>0</v>
      </c>
      <c r="M28" s="528"/>
      <c r="N28" s="165">
        <f>K28</f>
        <v>0</v>
      </c>
    </row>
    <row r="29" spans="1:14" ht="12.75" customHeight="1" x14ac:dyDescent="0.2">
      <c r="A29" s="53"/>
      <c r="B29" s="2"/>
      <c r="C29" s="89" t="s">
        <v>460</v>
      </c>
      <c r="D29" s="90"/>
      <c r="E29" s="30" t="str">
        <f>CONCATENATE("小計（",$L$4,"）")</f>
        <v>小計（USD）</v>
      </c>
      <c r="F29" s="35">
        <f>F33+F37</f>
        <v>1600</v>
      </c>
      <c r="G29" s="151">
        <f>K29</f>
        <v>1600</v>
      </c>
      <c r="H29" s="152"/>
      <c r="I29" s="152"/>
      <c r="J29" s="153"/>
      <c r="K29" s="35">
        <f>K33+K37</f>
        <v>1600</v>
      </c>
      <c r="L29" s="35">
        <f t="shared" ref="K29:L32" si="4">L33+L37</f>
        <v>0</v>
      </c>
      <c r="M29" s="526">
        <v>3</v>
      </c>
      <c r="N29" s="155">
        <f>ROUND(K29*$N$4,0)</f>
        <v>176000</v>
      </c>
    </row>
    <row r="30" spans="1:14" ht="12.75" customHeight="1" x14ac:dyDescent="0.2">
      <c r="A30" s="53"/>
      <c r="B30" s="8"/>
      <c r="C30" s="91"/>
      <c r="D30" s="92"/>
      <c r="E30" s="83" t="str">
        <f>CONCATENATE("小計（",$L$5,"）")</f>
        <v>小計（MMK）</v>
      </c>
      <c r="F30" s="36">
        <f t="shared" ref="F30:F32" si="5">F34+F38</f>
        <v>200000</v>
      </c>
      <c r="G30" s="157"/>
      <c r="H30" s="36">
        <f>K30</f>
        <v>200000</v>
      </c>
      <c r="I30" s="81"/>
      <c r="J30" s="158"/>
      <c r="K30" s="36">
        <f t="shared" si="4"/>
        <v>200000</v>
      </c>
      <c r="L30" s="36">
        <f t="shared" si="4"/>
        <v>0</v>
      </c>
      <c r="M30" s="527"/>
      <c r="N30" s="161">
        <f>ROUND(K30*$N$5,0)</f>
        <v>16000</v>
      </c>
    </row>
    <row r="31" spans="1:14" ht="12.75" customHeight="1" outlineLevel="1" x14ac:dyDescent="0.2">
      <c r="A31" s="53"/>
      <c r="B31" s="8"/>
      <c r="C31" s="91"/>
      <c r="D31" s="92"/>
      <c r="E31" s="83" t="str">
        <f>CONCATENATE("小計（",$L$6,"）")</f>
        <v>小計（THB）</v>
      </c>
      <c r="F31" s="36">
        <f t="shared" si="5"/>
        <v>10000</v>
      </c>
      <c r="G31" s="157"/>
      <c r="H31" s="81"/>
      <c r="I31" s="36">
        <f>K31</f>
        <v>10000</v>
      </c>
      <c r="J31" s="158"/>
      <c r="K31" s="36">
        <f t="shared" si="4"/>
        <v>10000</v>
      </c>
      <c r="L31" s="36">
        <f t="shared" si="4"/>
        <v>0</v>
      </c>
      <c r="M31" s="527"/>
      <c r="N31" s="161">
        <f>ROUND(K31*$N$6,0)</f>
        <v>30000</v>
      </c>
    </row>
    <row r="32" spans="1:14" ht="12.75" customHeight="1" x14ac:dyDescent="0.2">
      <c r="A32" s="53"/>
      <c r="B32" s="8"/>
      <c r="C32" s="91"/>
      <c r="D32" s="104"/>
      <c r="E32" s="349" t="str">
        <f>CONCATENATE("小計（",$L$7,"）")</f>
        <v>小計（日本円）</v>
      </c>
      <c r="F32" s="378">
        <f t="shared" si="5"/>
        <v>0</v>
      </c>
      <c r="G32" s="350"/>
      <c r="H32" s="350"/>
      <c r="I32" s="350"/>
      <c r="J32" s="372">
        <f>K32</f>
        <v>0</v>
      </c>
      <c r="K32" s="374">
        <f t="shared" si="4"/>
        <v>0</v>
      </c>
      <c r="L32" s="374">
        <f t="shared" si="4"/>
        <v>0</v>
      </c>
      <c r="M32" s="527"/>
      <c r="N32" s="352">
        <f>K32</f>
        <v>0</v>
      </c>
    </row>
    <row r="33" spans="1:14" ht="12.75" customHeight="1" x14ac:dyDescent="0.2">
      <c r="A33" s="53"/>
      <c r="B33" s="8"/>
      <c r="C33" s="105"/>
      <c r="D33" s="353" t="s">
        <v>461</v>
      </c>
      <c r="E33" s="355" t="str">
        <f>$L$4</f>
        <v>USD</v>
      </c>
      <c r="F33" s="356">
        <f>K33+L33</f>
        <v>200</v>
      </c>
      <c r="G33" s="357">
        <f>K33</f>
        <v>200</v>
      </c>
      <c r="H33" s="358"/>
      <c r="I33" s="358"/>
      <c r="J33" s="359"/>
      <c r="K33" s="360">
        <f>'別表3；専門家派遣旅費等　ﾊﾟｰﾄﾅｰ'!P35</f>
        <v>200</v>
      </c>
      <c r="L33" s="360">
        <f>'別表3；専門家派遣旅費等　ﾊﾟｰﾄﾅｰ'!Q35</f>
        <v>0</v>
      </c>
      <c r="M33" s="527"/>
      <c r="N33" s="363">
        <f>ROUND(K33*$N$4,0)</f>
        <v>22000</v>
      </c>
    </row>
    <row r="34" spans="1:14" ht="12.75" customHeight="1" x14ac:dyDescent="0.2">
      <c r="A34" s="53"/>
      <c r="B34" s="8"/>
      <c r="C34" s="105"/>
      <c r="D34" s="240"/>
      <c r="E34" s="361" t="str">
        <f>CONCATENATE("現地通貨（",$L$5,"）")</f>
        <v>現地通貨（MMK）</v>
      </c>
      <c r="F34" s="156">
        <f t="shared" ref="F34:F36" si="6">K34+L34</f>
        <v>200000</v>
      </c>
      <c r="G34" s="157"/>
      <c r="H34" s="36">
        <f>K34</f>
        <v>200000</v>
      </c>
      <c r="I34" s="81"/>
      <c r="J34" s="158"/>
      <c r="K34" s="490">
        <f>'別表3；専門家派遣旅費等　ﾊﾟｰﾄﾅｰ'!P36</f>
        <v>200000</v>
      </c>
      <c r="L34" s="490">
        <f>'別表3；専門家派遣旅費等　ﾊﾟｰﾄﾅｰ'!Q36</f>
        <v>0</v>
      </c>
      <c r="M34" s="527"/>
      <c r="N34" s="161">
        <f>ROUND(K34*$N$5,0)</f>
        <v>16000</v>
      </c>
    </row>
    <row r="35" spans="1:14" ht="12.75" customHeight="1" outlineLevel="1" x14ac:dyDescent="0.2">
      <c r="A35" s="53"/>
      <c r="B35" s="8"/>
      <c r="C35" s="105"/>
      <c r="D35" s="240"/>
      <c r="E35" s="361" t="str">
        <f>CONCATENATE("現地通貨（",$L$6,"）")</f>
        <v>現地通貨（THB）</v>
      </c>
      <c r="F35" s="156">
        <f t="shared" si="6"/>
        <v>10000</v>
      </c>
      <c r="G35" s="157"/>
      <c r="H35" s="81"/>
      <c r="I35" s="36">
        <f>K35</f>
        <v>10000</v>
      </c>
      <c r="J35" s="158"/>
      <c r="K35" s="159">
        <f>'別表3；専門家派遣旅費等　ﾊﾟｰﾄﾅｰ'!P37</f>
        <v>10000</v>
      </c>
      <c r="L35" s="159">
        <f>'別表3；専門家派遣旅費等　ﾊﾟｰﾄﾅｰ'!Q37</f>
        <v>0</v>
      </c>
      <c r="M35" s="527"/>
      <c r="N35" s="161">
        <f>ROUND(K35*$N$6,0)</f>
        <v>30000</v>
      </c>
    </row>
    <row r="36" spans="1:14" ht="12.75" customHeight="1" x14ac:dyDescent="0.2">
      <c r="A36" s="53"/>
      <c r="B36" s="8"/>
      <c r="C36" s="105"/>
      <c r="D36" s="354"/>
      <c r="E36" s="362" t="str">
        <f>$L$7</f>
        <v>日本円</v>
      </c>
      <c r="F36" s="378">
        <f t="shared" si="6"/>
        <v>0</v>
      </c>
      <c r="G36" s="350"/>
      <c r="H36" s="350"/>
      <c r="I36" s="350"/>
      <c r="J36" s="372">
        <f>K36</f>
        <v>0</v>
      </c>
      <c r="K36" s="480">
        <f>'別表3；専門家派遣旅費等　ﾊﾟｰﾄﾅｰ'!P38</f>
        <v>0</v>
      </c>
      <c r="L36" s="480">
        <f>'別表3；専門家派遣旅費等　ﾊﾟｰﾄﾅｰ'!Q38</f>
        <v>0</v>
      </c>
      <c r="M36" s="527"/>
      <c r="N36" s="352">
        <f>K36</f>
        <v>0</v>
      </c>
    </row>
    <row r="37" spans="1:14" ht="12.75" customHeight="1" x14ac:dyDescent="0.2">
      <c r="A37" s="53"/>
      <c r="B37" s="8"/>
      <c r="C37" s="105"/>
      <c r="D37" s="106" t="s">
        <v>462</v>
      </c>
      <c r="E37" s="364" t="str">
        <f>$L$4</f>
        <v>USD</v>
      </c>
      <c r="F37" s="356">
        <f>K37+L37</f>
        <v>1400</v>
      </c>
      <c r="G37" s="357">
        <f>K37</f>
        <v>1400</v>
      </c>
      <c r="H37" s="358"/>
      <c r="I37" s="358"/>
      <c r="J37" s="359"/>
      <c r="K37" s="360">
        <f>'別表3；専門家派遣旅費等　ﾊﾟｰﾄﾅｰ'!P62</f>
        <v>1400</v>
      </c>
      <c r="L37" s="360">
        <f>'別表3；専門家派遣旅費等　ﾊﾟｰﾄﾅｰ'!Q62</f>
        <v>0</v>
      </c>
      <c r="M37" s="527"/>
      <c r="N37" s="363">
        <f>ROUND(K37*$N$4,0)</f>
        <v>154000</v>
      </c>
    </row>
    <row r="38" spans="1:14" ht="12.75" customHeight="1" x14ac:dyDescent="0.2">
      <c r="A38" s="53"/>
      <c r="B38" s="8"/>
      <c r="C38" s="105"/>
      <c r="D38" s="92"/>
      <c r="E38" s="83" t="str">
        <f>CONCATENATE("現地通貨（",$L$5,"）")</f>
        <v>現地通貨（MMK）</v>
      </c>
      <c r="F38" s="156">
        <f t="shared" ref="F38:F40" si="7">K38+L38</f>
        <v>0</v>
      </c>
      <c r="G38" s="157"/>
      <c r="H38" s="36">
        <f>K38</f>
        <v>0</v>
      </c>
      <c r="I38" s="81"/>
      <c r="J38" s="158"/>
      <c r="K38" s="360">
        <f>'別表3；専門家派遣旅費等　ﾊﾟｰﾄﾅｰ'!P63</f>
        <v>0</v>
      </c>
      <c r="L38" s="360">
        <f>'別表3；専門家派遣旅費等　ﾊﾟｰﾄﾅｰ'!Q63</f>
        <v>0</v>
      </c>
      <c r="M38" s="527"/>
      <c r="N38" s="161">
        <f>ROUND(K38*$N$5,0)</f>
        <v>0</v>
      </c>
    </row>
    <row r="39" spans="1:14" ht="12.75" customHeight="1" outlineLevel="1" x14ac:dyDescent="0.2">
      <c r="A39" s="53"/>
      <c r="B39" s="8"/>
      <c r="C39" s="105"/>
      <c r="D39" s="92"/>
      <c r="E39" s="83" t="str">
        <f>CONCATENATE("現地通貨（",$L$6,"）")</f>
        <v>現地通貨（THB）</v>
      </c>
      <c r="F39" s="156">
        <f t="shared" si="7"/>
        <v>0</v>
      </c>
      <c r="G39" s="157"/>
      <c r="H39" s="81"/>
      <c r="I39" s="36">
        <f>K39</f>
        <v>0</v>
      </c>
      <c r="J39" s="158"/>
      <c r="K39" s="360">
        <f>'別表3；専門家派遣旅費等　ﾊﾟｰﾄﾅｰ'!P64</f>
        <v>0</v>
      </c>
      <c r="L39" s="360">
        <f>'別表3；専門家派遣旅費等　ﾊﾟｰﾄﾅｰ'!Q64</f>
        <v>0</v>
      </c>
      <c r="M39" s="527"/>
      <c r="N39" s="161">
        <f>ROUND(K39*$N$6,0)</f>
        <v>0</v>
      </c>
    </row>
    <row r="40" spans="1:14" ht="12.75" customHeight="1" x14ac:dyDescent="0.2">
      <c r="A40" s="53"/>
      <c r="B40" s="8"/>
      <c r="C40" s="107"/>
      <c r="D40" s="94"/>
      <c r="E40" s="31" t="str">
        <f>$L$7</f>
        <v>日本円</v>
      </c>
      <c r="F40" s="163">
        <f t="shared" si="7"/>
        <v>0</v>
      </c>
      <c r="G40" s="258"/>
      <c r="H40" s="258"/>
      <c r="I40" s="258"/>
      <c r="J40" s="37">
        <f>K40</f>
        <v>0</v>
      </c>
      <c r="K40" s="360">
        <f>'別表3；専門家派遣旅費等　ﾊﾟｰﾄﾅｰ'!P65</f>
        <v>0</v>
      </c>
      <c r="L40" s="360">
        <f>'別表3；専門家派遣旅費等　ﾊﾟｰﾄﾅｰ'!Q65</f>
        <v>0</v>
      </c>
      <c r="M40" s="528"/>
      <c r="N40" s="165">
        <f>K40</f>
        <v>0</v>
      </c>
    </row>
    <row r="41" spans="1:14" ht="12.75" customHeight="1" x14ac:dyDescent="0.2">
      <c r="A41" s="53"/>
      <c r="B41" s="8"/>
      <c r="C41" s="89" t="s">
        <v>463</v>
      </c>
      <c r="D41" s="90"/>
      <c r="E41" s="30" t="str">
        <f>CONCATENATE("小計（",$L$4,"）")</f>
        <v>小計（USD）</v>
      </c>
      <c r="F41" s="35">
        <f>F45+F49</f>
        <v>0</v>
      </c>
      <c r="G41" s="151">
        <f>K41</f>
        <v>0</v>
      </c>
      <c r="H41" s="152"/>
      <c r="I41" s="152"/>
      <c r="J41" s="153"/>
      <c r="K41" s="35">
        <f t="shared" ref="K41:L44" si="8">K45+K49</f>
        <v>0</v>
      </c>
      <c r="L41" s="35">
        <f t="shared" si="8"/>
        <v>0</v>
      </c>
      <c r="M41" s="526">
        <v>4</v>
      </c>
      <c r="N41" s="155">
        <f>ROUND(K41*$N$4,0)</f>
        <v>0</v>
      </c>
    </row>
    <row r="42" spans="1:14" ht="12.75" customHeight="1" x14ac:dyDescent="0.2">
      <c r="A42" s="53"/>
      <c r="B42" s="8"/>
      <c r="C42" s="91"/>
      <c r="D42" s="92"/>
      <c r="E42" s="83" t="str">
        <f>CONCATENATE("小計（",$L$5,"）")</f>
        <v>小計（MMK）</v>
      </c>
      <c r="F42" s="36">
        <f t="shared" ref="F42:F44" si="9">F46+F50</f>
        <v>0</v>
      </c>
      <c r="G42" s="157"/>
      <c r="H42" s="36">
        <f>K42</f>
        <v>0</v>
      </c>
      <c r="I42" s="81"/>
      <c r="J42" s="158"/>
      <c r="K42" s="36">
        <f t="shared" si="8"/>
        <v>0</v>
      </c>
      <c r="L42" s="36">
        <f t="shared" si="8"/>
        <v>0</v>
      </c>
      <c r="M42" s="527"/>
      <c r="N42" s="161">
        <f>ROUND(K42*$N$5,0)</f>
        <v>0</v>
      </c>
    </row>
    <row r="43" spans="1:14" ht="12.75" customHeight="1" outlineLevel="1" x14ac:dyDescent="0.2">
      <c r="A43" s="53"/>
      <c r="B43" s="8"/>
      <c r="C43" s="91"/>
      <c r="D43" s="92"/>
      <c r="E43" s="83" t="str">
        <f>CONCATENATE("小計（",$L$6,"）")</f>
        <v>小計（THB）</v>
      </c>
      <c r="F43" s="36">
        <f t="shared" si="9"/>
        <v>0</v>
      </c>
      <c r="G43" s="157"/>
      <c r="H43" s="81"/>
      <c r="I43" s="36">
        <f>K43</f>
        <v>0</v>
      </c>
      <c r="J43" s="158"/>
      <c r="K43" s="36">
        <f t="shared" si="8"/>
        <v>0</v>
      </c>
      <c r="L43" s="36">
        <f t="shared" si="8"/>
        <v>0</v>
      </c>
      <c r="M43" s="527"/>
      <c r="N43" s="161">
        <f>ROUND(K43*$N$6,0)</f>
        <v>0</v>
      </c>
    </row>
    <row r="44" spans="1:14" ht="12.75" customHeight="1" x14ac:dyDescent="0.2">
      <c r="A44" s="53"/>
      <c r="B44" s="8"/>
      <c r="C44" s="91"/>
      <c r="D44" s="104"/>
      <c r="E44" s="349" t="str">
        <f>CONCATENATE("小計（",$L$7,"）")</f>
        <v>小計（日本円）</v>
      </c>
      <c r="F44" s="378">
        <f t="shared" si="9"/>
        <v>0</v>
      </c>
      <c r="G44" s="350"/>
      <c r="H44" s="350"/>
      <c r="I44" s="350"/>
      <c r="J44" s="372">
        <f>K44</f>
        <v>0</v>
      </c>
      <c r="K44" s="374">
        <f t="shared" si="8"/>
        <v>0</v>
      </c>
      <c r="L44" s="374">
        <f t="shared" si="8"/>
        <v>0</v>
      </c>
      <c r="M44" s="527"/>
      <c r="N44" s="352">
        <f>K44</f>
        <v>0</v>
      </c>
    </row>
    <row r="45" spans="1:14" ht="12.75" customHeight="1" x14ac:dyDescent="0.2">
      <c r="A45" s="53"/>
      <c r="B45" s="8"/>
      <c r="C45" s="105"/>
      <c r="D45" s="106" t="s">
        <v>464</v>
      </c>
      <c r="E45" s="364" t="str">
        <f>$L$4</f>
        <v>USD</v>
      </c>
      <c r="F45" s="356">
        <f>K45+L45</f>
        <v>0</v>
      </c>
      <c r="G45" s="357">
        <f>K45</f>
        <v>0</v>
      </c>
      <c r="H45" s="358"/>
      <c r="I45" s="358"/>
      <c r="J45" s="359"/>
      <c r="K45" s="490">
        <f>'別表4；研修員招聘費　ﾊﾟｰﾄﾅｰ'!P25</f>
        <v>0</v>
      </c>
      <c r="L45" s="490">
        <f>'別表4；研修員招聘費　ﾊﾟｰﾄﾅｰ'!Q25</f>
        <v>0</v>
      </c>
      <c r="M45" s="527"/>
      <c r="N45" s="363">
        <f>ROUND(K45*$N$4,0)</f>
        <v>0</v>
      </c>
    </row>
    <row r="46" spans="1:14" ht="12.75" customHeight="1" x14ac:dyDescent="0.2">
      <c r="A46" s="53"/>
      <c r="B46" s="8"/>
      <c r="C46" s="105"/>
      <c r="D46" s="92"/>
      <c r="E46" s="83" t="str">
        <f>CONCATENATE("現地通貨（",$L$5,"）")</f>
        <v>現地通貨（MMK）</v>
      </c>
      <c r="F46" s="156">
        <f t="shared" ref="F46:F48" si="10">K46+L46</f>
        <v>0</v>
      </c>
      <c r="G46" s="157"/>
      <c r="H46" s="36">
        <f>K46</f>
        <v>0</v>
      </c>
      <c r="I46" s="81"/>
      <c r="J46" s="158"/>
      <c r="K46" s="159">
        <f>'別表4；研修員招聘費　ﾊﾟｰﾄﾅｰ'!P26</f>
        <v>0</v>
      </c>
      <c r="L46" s="159">
        <f>'別表4；研修員招聘費　ﾊﾟｰﾄﾅｰ'!Q26</f>
        <v>0</v>
      </c>
      <c r="M46" s="527"/>
      <c r="N46" s="161">
        <f>ROUND(K46*$N$5,0)</f>
        <v>0</v>
      </c>
    </row>
    <row r="47" spans="1:14" ht="12.75" customHeight="1" outlineLevel="1" x14ac:dyDescent="0.2">
      <c r="A47" s="53"/>
      <c r="B47" s="8"/>
      <c r="C47" s="105"/>
      <c r="D47" s="92"/>
      <c r="E47" s="83" t="str">
        <f>CONCATENATE("現地通貨（",$L$6,"）")</f>
        <v>現地通貨（THB）</v>
      </c>
      <c r="F47" s="156">
        <f t="shared" si="10"/>
        <v>0</v>
      </c>
      <c r="G47" s="157"/>
      <c r="H47" s="81"/>
      <c r="I47" s="36">
        <f>K47</f>
        <v>0</v>
      </c>
      <c r="J47" s="158"/>
      <c r="K47" s="159">
        <f>'別表4；研修員招聘費　ﾊﾟｰﾄﾅｰ'!P27</f>
        <v>0</v>
      </c>
      <c r="L47" s="159">
        <f>'別表4；研修員招聘費　ﾊﾟｰﾄﾅｰ'!Q27</f>
        <v>0</v>
      </c>
      <c r="M47" s="527"/>
      <c r="N47" s="161">
        <f>ROUND(K47*$N$6,0)</f>
        <v>0</v>
      </c>
    </row>
    <row r="48" spans="1:14" ht="12.75" customHeight="1" x14ac:dyDescent="0.2">
      <c r="A48" s="53"/>
      <c r="B48" s="8"/>
      <c r="C48" s="105"/>
      <c r="D48" s="104"/>
      <c r="E48" s="349" t="str">
        <f>$L$7</f>
        <v>日本円</v>
      </c>
      <c r="F48" s="378">
        <f t="shared" si="10"/>
        <v>0</v>
      </c>
      <c r="G48" s="350"/>
      <c r="H48" s="350"/>
      <c r="I48" s="350"/>
      <c r="J48" s="372">
        <f>K48</f>
        <v>0</v>
      </c>
      <c r="K48" s="369">
        <f>'別表4；研修員招聘費　ﾊﾟｰﾄﾅｰ'!P28</f>
        <v>0</v>
      </c>
      <c r="L48" s="369">
        <f>'別表4；研修員招聘費　ﾊﾟｰﾄﾅｰ'!Q28</f>
        <v>0</v>
      </c>
      <c r="M48" s="527"/>
      <c r="N48" s="352">
        <f>K48</f>
        <v>0</v>
      </c>
    </row>
    <row r="49" spans="1:14" ht="12.75" customHeight="1" x14ac:dyDescent="0.2">
      <c r="A49" s="53"/>
      <c r="B49" s="8"/>
      <c r="C49" s="105"/>
      <c r="D49" s="106" t="s">
        <v>465</v>
      </c>
      <c r="E49" s="344" t="str">
        <f>$L$4</f>
        <v>USD</v>
      </c>
      <c r="F49" s="345">
        <f>K49+L49</f>
        <v>0</v>
      </c>
      <c r="G49" s="346">
        <f>K49</f>
        <v>0</v>
      </c>
      <c r="H49" s="347"/>
      <c r="I49" s="347"/>
      <c r="J49" s="348"/>
      <c r="K49" s="365">
        <f>'別表4；研修員招聘費　ﾊﾟｰﾄﾅｰ'!P52</f>
        <v>0</v>
      </c>
      <c r="L49" s="365">
        <f>'別表4；研修員招聘費　ﾊﾟｰﾄﾅｰ'!Q52</f>
        <v>0</v>
      </c>
      <c r="M49" s="527"/>
      <c r="N49" s="351">
        <f>ROUND(K49*$N$4,0)</f>
        <v>0</v>
      </c>
    </row>
    <row r="50" spans="1:14" ht="12.75" customHeight="1" x14ac:dyDescent="0.2">
      <c r="A50" s="53"/>
      <c r="B50" s="8"/>
      <c r="C50" s="105"/>
      <c r="D50" s="92"/>
      <c r="E50" s="83" t="str">
        <f>CONCATENATE("現地通貨（",$L$5,"）")</f>
        <v>現地通貨（MMK）</v>
      </c>
      <c r="F50" s="156">
        <f t="shared" ref="F50:F61" si="11">K50+L50</f>
        <v>0</v>
      </c>
      <c r="G50" s="157"/>
      <c r="H50" s="36">
        <f>K50</f>
        <v>0</v>
      </c>
      <c r="I50" s="81"/>
      <c r="J50" s="158"/>
      <c r="K50" s="365">
        <f>'別表4；研修員招聘費　ﾊﾟｰﾄﾅｰ'!P53</f>
        <v>0</v>
      </c>
      <c r="L50" s="365">
        <f>'別表4；研修員招聘費　ﾊﾟｰﾄﾅｰ'!Q53</f>
        <v>0</v>
      </c>
      <c r="M50" s="527"/>
      <c r="N50" s="161">
        <f>ROUND(K50*$N$5,0)</f>
        <v>0</v>
      </c>
    </row>
    <row r="51" spans="1:14" ht="12.75" customHeight="1" outlineLevel="1" x14ac:dyDescent="0.2">
      <c r="A51" s="53"/>
      <c r="B51" s="8"/>
      <c r="C51" s="105"/>
      <c r="D51" s="92"/>
      <c r="E51" s="83" t="str">
        <f>CONCATENATE("現地通貨（",$L$6,"）")</f>
        <v>現地通貨（THB）</v>
      </c>
      <c r="F51" s="156">
        <f t="shared" si="11"/>
        <v>0</v>
      </c>
      <c r="G51" s="157"/>
      <c r="H51" s="81"/>
      <c r="I51" s="36">
        <f>K51</f>
        <v>0</v>
      </c>
      <c r="J51" s="158"/>
      <c r="K51" s="365">
        <f>'別表4；研修員招聘費　ﾊﾟｰﾄﾅｰ'!P54</f>
        <v>0</v>
      </c>
      <c r="L51" s="365">
        <f>'別表4；研修員招聘費　ﾊﾟｰﾄﾅｰ'!Q54</f>
        <v>0</v>
      </c>
      <c r="M51" s="527"/>
      <c r="N51" s="161">
        <f>ROUND(K51*$N$6,0)</f>
        <v>0</v>
      </c>
    </row>
    <row r="52" spans="1:14" ht="12.75" customHeight="1" x14ac:dyDescent="0.2">
      <c r="A52" s="53"/>
      <c r="B52" s="3"/>
      <c r="C52" s="107"/>
      <c r="D52" s="94"/>
      <c r="E52" s="31" t="str">
        <f>$L$7</f>
        <v>日本円</v>
      </c>
      <c r="F52" s="163">
        <f t="shared" si="11"/>
        <v>0</v>
      </c>
      <c r="G52" s="258"/>
      <c r="H52" s="258"/>
      <c r="I52" s="258"/>
      <c r="J52" s="37">
        <f>K52</f>
        <v>0</v>
      </c>
      <c r="K52" s="488">
        <f>'別表4；研修員招聘費　ﾊﾟｰﾄﾅｰ'!P55</f>
        <v>0</v>
      </c>
      <c r="L52" s="488">
        <f>'別表4；研修員招聘費　ﾊﾟｰﾄﾅｰ'!Q55</f>
        <v>0</v>
      </c>
      <c r="M52" s="528"/>
      <c r="N52" s="165">
        <f>K52</f>
        <v>0</v>
      </c>
    </row>
    <row r="53" spans="1:14" ht="12.75" customHeight="1" x14ac:dyDescent="0.2">
      <c r="A53" s="53"/>
      <c r="B53" s="112" t="s">
        <v>466</v>
      </c>
      <c r="C53" s="7"/>
      <c r="D53" s="113"/>
      <c r="E53" s="30" t="str">
        <f>CONCATENATE("小計（",$L$4,"）")</f>
        <v>小計（USD）</v>
      </c>
      <c r="F53" s="32">
        <f t="shared" si="11"/>
        <v>86894</v>
      </c>
      <c r="G53" s="151">
        <f>K53</f>
        <v>86894</v>
      </c>
      <c r="H53" s="152"/>
      <c r="I53" s="152"/>
      <c r="J53" s="153"/>
      <c r="K53" s="32">
        <f>K57+K59+K62+K71+K83+K86+K101+K110+K126</f>
        <v>86894</v>
      </c>
      <c r="L53" s="32">
        <f>L57+L59+L62+L71+L83+L86+L101+L110+L126</f>
        <v>0</v>
      </c>
      <c r="M53" s="468"/>
      <c r="N53" s="155">
        <f>ROUND(K53*$N$4,0)</f>
        <v>9558340</v>
      </c>
    </row>
    <row r="54" spans="1:14" ht="12.75" customHeight="1" x14ac:dyDescent="0.2">
      <c r="A54" s="53"/>
      <c r="B54" s="8"/>
      <c r="C54" s="20"/>
      <c r="D54" s="9"/>
      <c r="E54" s="83" t="str">
        <f>CONCATENATE("小計（",$L$5,"）")</f>
        <v>小計（MMK）</v>
      </c>
      <c r="F54" s="159">
        <f t="shared" si="11"/>
        <v>12321990</v>
      </c>
      <c r="G54" s="157"/>
      <c r="H54" s="36">
        <f>K54</f>
        <v>12321990</v>
      </c>
      <c r="I54" s="81"/>
      <c r="J54" s="158"/>
      <c r="K54" s="159">
        <f>K60+K63+K72+K84+K87+K102+K111+K127</f>
        <v>12321990</v>
      </c>
      <c r="L54" s="159">
        <f>L60+L63+L72+L84+L87+L102+L111+L127</f>
        <v>0</v>
      </c>
      <c r="M54" s="469"/>
      <c r="N54" s="161">
        <f>ROUND(K54*$N$5,0)</f>
        <v>985759</v>
      </c>
    </row>
    <row r="55" spans="1:14" ht="12.75" customHeight="1" outlineLevel="1" x14ac:dyDescent="0.2">
      <c r="A55" s="53"/>
      <c r="B55" s="8"/>
      <c r="C55" s="20"/>
      <c r="D55" s="9"/>
      <c r="E55" s="83" t="str">
        <f>CONCATENATE("小計（",$L$6,"）")</f>
        <v>小計（THB）</v>
      </c>
      <c r="F55" s="159">
        <f t="shared" si="11"/>
        <v>300449</v>
      </c>
      <c r="G55" s="157"/>
      <c r="H55" s="81"/>
      <c r="I55" s="36">
        <f>K55</f>
        <v>300449</v>
      </c>
      <c r="J55" s="158"/>
      <c r="K55" s="159">
        <f>K61+K64+K73+K85+K88+K103+K112+K128</f>
        <v>300449</v>
      </c>
      <c r="L55" s="159">
        <f>L61+L64+L73+L85+L88+L103+L112+L128</f>
        <v>0</v>
      </c>
      <c r="M55" s="469"/>
      <c r="N55" s="161">
        <f>ROUND(K55*$N$6,0)</f>
        <v>901347</v>
      </c>
    </row>
    <row r="56" spans="1:14" ht="12.75" customHeight="1" x14ac:dyDescent="0.2">
      <c r="A56" s="53"/>
      <c r="B56" s="8"/>
      <c r="C56" s="16"/>
      <c r="D56" s="4"/>
      <c r="E56" s="31" t="str">
        <f>CONCATENATE("小計（",$L$7,"）")</f>
        <v>小計（日本円）</v>
      </c>
      <c r="F56" s="163">
        <f t="shared" si="11"/>
        <v>0</v>
      </c>
      <c r="G56" s="258"/>
      <c r="H56" s="258"/>
      <c r="I56" s="258"/>
      <c r="J56" s="37">
        <f>K56</f>
        <v>0</v>
      </c>
      <c r="K56" s="501">
        <f>K58+K113+K129</f>
        <v>0</v>
      </c>
      <c r="L56" s="501">
        <f>L58+L113+L129</f>
        <v>0</v>
      </c>
      <c r="M56" s="470"/>
      <c r="N56" s="165">
        <f>K56</f>
        <v>0</v>
      </c>
    </row>
    <row r="57" spans="1:14" ht="12.75" customHeight="1" x14ac:dyDescent="0.2">
      <c r="A57" s="53"/>
      <c r="B57" s="2"/>
      <c r="C57" s="112" t="s">
        <v>467</v>
      </c>
      <c r="D57" s="113"/>
      <c r="E57" s="262" t="str">
        <f>$L$4</f>
        <v>USD</v>
      </c>
      <c r="F57" s="150">
        <f t="shared" si="11"/>
        <v>0</v>
      </c>
      <c r="G57" s="35">
        <f>K57</f>
        <v>0</v>
      </c>
      <c r="H57" s="263"/>
      <c r="I57" s="263"/>
      <c r="J57" s="342"/>
      <c r="K57" s="32">
        <f>'人件費詳細　ﾊﾟｰﾄﾅｰ'!I22</f>
        <v>0</v>
      </c>
      <c r="L57" s="32">
        <f>'人件費詳細　ﾊﾟｰﾄﾅｰ'!K22</f>
        <v>0</v>
      </c>
      <c r="M57" s="526" t="s">
        <v>468</v>
      </c>
      <c r="N57" s="45">
        <f>ROUND(K57*$N$4,0)</f>
        <v>0</v>
      </c>
    </row>
    <row r="58" spans="1:14" ht="12.75" customHeight="1" x14ac:dyDescent="0.2">
      <c r="A58" s="53"/>
      <c r="B58" s="2"/>
      <c r="C58" s="3"/>
      <c r="D58" s="4"/>
      <c r="E58" s="264" t="str">
        <f>$L$7</f>
        <v>日本円</v>
      </c>
      <c r="F58" s="163">
        <f t="shared" si="11"/>
        <v>0</v>
      </c>
      <c r="G58" s="343"/>
      <c r="H58" s="258"/>
      <c r="I58" s="258"/>
      <c r="J58" s="36">
        <f>K58</f>
        <v>0</v>
      </c>
      <c r="K58" s="501">
        <f>'人件費詳細　ﾊﾟｰﾄﾅｰ'!I21</f>
        <v>0</v>
      </c>
      <c r="L58" s="501">
        <f>'人件費詳細　ﾊﾟｰﾄﾅｰ'!K21</f>
        <v>0</v>
      </c>
      <c r="M58" s="528"/>
      <c r="N58" s="265">
        <f>K58</f>
        <v>0</v>
      </c>
    </row>
    <row r="59" spans="1:14" ht="12.75" customHeight="1" x14ac:dyDescent="0.2">
      <c r="A59" s="53"/>
      <c r="B59" s="2"/>
      <c r="C59" s="89" t="s">
        <v>469</v>
      </c>
      <c r="D59" s="90"/>
      <c r="E59" s="30" t="str">
        <f>$L$4</f>
        <v>USD</v>
      </c>
      <c r="F59" s="38">
        <f t="shared" si="11"/>
        <v>40988</v>
      </c>
      <c r="G59" s="34">
        <f>K59</f>
        <v>40988</v>
      </c>
      <c r="H59" s="49"/>
      <c r="I59" s="49"/>
      <c r="J59" s="79"/>
      <c r="K59" s="456">
        <f>'人件費詳細　ﾊﾟｰﾄﾅｰ'!I40</f>
        <v>40988</v>
      </c>
      <c r="L59" s="456">
        <f>'人件費詳細　ﾊﾟｰﾄﾅｰ'!K40</f>
        <v>0</v>
      </c>
      <c r="M59" s="526" t="s">
        <v>27</v>
      </c>
      <c r="N59" s="45">
        <f>ROUND(K59*$N$4,0)</f>
        <v>4508680</v>
      </c>
    </row>
    <row r="60" spans="1:14" ht="12.75" customHeight="1" x14ac:dyDescent="0.2">
      <c r="A60" s="53"/>
      <c r="B60" s="2"/>
      <c r="C60" s="91"/>
      <c r="D60" s="92"/>
      <c r="E60" s="83" t="str">
        <f>CONCATENATE("現地通貨（",$L$5,"）")</f>
        <v>現地通貨（MMK）</v>
      </c>
      <c r="F60" s="159">
        <f t="shared" si="11"/>
        <v>12317500</v>
      </c>
      <c r="G60" s="80"/>
      <c r="H60" s="36">
        <f>K60</f>
        <v>12317500</v>
      </c>
      <c r="I60" s="81"/>
      <c r="J60" s="82"/>
      <c r="K60" s="159">
        <f>'人件費詳細　ﾊﾟｰﾄﾅｰ'!I41</f>
        <v>12317500</v>
      </c>
      <c r="L60" s="159">
        <f>'人件費詳細　ﾊﾟｰﾄﾅｰ'!K41</f>
        <v>0</v>
      </c>
      <c r="M60" s="527"/>
      <c r="N60" s="46">
        <f>ROUND(K60*$N$5,0)</f>
        <v>985400</v>
      </c>
    </row>
    <row r="61" spans="1:14" ht="12.75" customHeight="1" outlineLevel="1" x14ac:dyDescent="0.2">
      <c r="A61" s="53"/>
      <c r="B61" s="2"/>
      <c r="C61" s="91"/>
      <c r="D61" s="92"/>
      <c r="E61" s="83" t="str">
        <f>CONCATENATE("現地通貨（",$L$6,"）")</f>
        <v>現地通貨（THB）</v>
      </c>
      <c r="F61" s="39">
        <f t="shared" si="11"/>
        <v>300000</v>
      </c>
      <c r="G61" s="80"/>
      <c r="H61" s="81"/>
      <c r="I61" s="36">
        <f>K61</f>
        <v>300000</v>
      </c>
      <c r="J61" s="82"/>
      <c r="K61" s="481">
        <f>'人件費詳細　ﾊﾟｰﾄﾅｰ'!I42</f>
        <v>300000</v>
      </c>
      <c r="L61" s="483">
        <f>'人件費詳細　ﾊﾟｰﾄﾅｰ'!K42</f>
        <v>0</v>
      </c>
      <c r="M61" s="528"/>
      <c r="N61" s="46">
        <f>ROUND(K61*$N$6,0)</f>
        <v>900000</v>
      </c>
    </row>
    <row r="62" spans="1:14" ht="12.75" customHeight="1" x14ac:dyDescent="0.2">
      <c r="A62" s="53"/>
      <c r="B62" s="2"/>
      <c r="C62" s="89" t="s">
        <v>470</v>
      </c>
      <c r="D62" s="90"/>
      <c r="E62" s="30" t="str">
        <f>CONCATENATE("小計（",$L$4,"）")</f>
        <v>小計（USD）</v>
      </c>
      <c r="F62" s="38">
        <f>K62+L62</f>
        <v>7000</v>
      </c>
      <c r="G62" s="34">
        <f>K62</f>
        <v>7000</v>
      </c>
      <c r="H62" s="49"/>
      <c r="I62" s="49"/>
      <c r="J62" s="79"/>
      <c r="K62" s="38">
        <f>K65+K68</f>
        <v>7000</v>
      </c>
      <c r="L62" s="32">
        <f>L65+L68</f>
        <v>0</v>
      </c>
      <c r="M62" s="526">
        <v>5</v>
      </c>
      <c r="N62" s="45">
        <f>ROUND(K62*$N$4,0)</f>
        <v>770000</v>
      </c>
    </row>
    <row r="63" spans="1:14" ht="12.75" customHeight="1" x14ac:dyDescent="0.2">
      <c r="A63" s="53"/>
      <c r="B63" s="2"/>
      <c r="C63" s="91"/>
      <c r="D63" s="92"/>
      <c r="E63" s="83" t="str">
        <f>CONCATENATE("小計（",$L$5,"）")</f>
        <v>小計（MMK）</v>
      </c>
      <c r="F63" s="159">
        <f>K63+L63</f>
        <v>700</v>
      </c>
      <c r="G63" s="80"/>
      <c r="H63" s="36">
        <f>K63</f>
        <v>700</v>
      </c>
      <c r="I63" s="81"/>
      <c r="J63" s="82"/>
      <c r="K63" s="159">
        <f t="shared" ref="K63:L64" si="12">K66+K69</f>
        <v>700</v>
      </c>
      <c r="L63" s="33">
        <f t="shared" si="12"/>
        <v>0</v>
      </c>
      <c r="M63" s="527"/>
      <c r="N63" s="46">
        <f>ROUND(K63*$N$5,0)</f>
        <v>56</v>
      </c>
    </row>
    <row r="64" spans="1:14" ht="12.75" customHeight="1" outlineLevel="1" x14ac:dyDescent="0.2">
      <c r="A64" s="53"/>
      <c r="B64" s="2"/>
      <c r="C64" s="91"/>
      <c r="D64" s="104"/>
      <c r="E64" s="368" t="str">
        <f>CONCATENATE("小計（",$L$6,"）")</f>
        <v>小計（THB）</v>
      </c>
      <c r="F64" s="369">
        <f>K64+L64</f>
        <v>70</v>
      </c>
      <c r="G64" s="370"/>
      <c r="H64" s="371"/>
      <c r="I64" s="372">
        <f>K64</f>
        <v>70</v>
      </c>
      <c r="J64" s="373"/>
      <c r="K64" s="369">
        <f t="shared" si="12"/>
        <v>70</v>
      </c>
      <c r="L64" s="374">
        <f t="shared" si="12"/>
        <v>0</v>
      </c>
      <c r="M64" s="537"/>
      <c r="N64" s="376">
        <f>ROUND(K64*$N$6,0)</f>
        <v>210</v>
      </c>
    </row>
    <row r="65" spans="1:14" ht="12.75" customHeight="1" x14ac:dyDescent="0.2">
      <c r="A65" s="53"/>
      <c r="B65" s="2"/>
      <c r="C65" s="8"/>
      <c r="D65" s="9" t="s">
        <v>471</v>
      </c>
      <c r="E65" s="344" t="str">
        <f>$L$4</f>
        <v>USD</v>
      </c>
      <c r="F65" s="365">
        <f t="shared" ref="F65:F70" si="13">K65+L65</f>
        <v>6000</v>
      </c>
      <c r="G65" s="366">
        <f>K65</f>
        <v>6000</v>
      </c>
      <c r="H65" s="367"/>
      <c r="I65" s="367"/>
      <c r="J65" s="259"/>
      <c r="K65" s="345">
        <f>'別表5；現地事業管理費　ﾊﾟｰﾄﾅｰ'!P14</f>
        <v>6000</v>
      </c>
      <c r="L65" s="345">
        <f>'別表5；現地事業管理費　ﾊﾟｰﾄﾅｰ'!Q14</f>
        <v>0</v>
      </c>
      <c r="M65" s="527"/>
      <c r="N65" s="375">
        <f>ROUND(K65*$N$4,0)</f>
        <v>660000</v>
      </c>
    </row>
    <row r="66" spans="1:14" ht="12.75" customHeight="1" x14ac:dyDescent="0.2">
      <c r="A66" s="53"/>
      <c r="B66" s="2"/>
      <c r="C66" s="8"/>
      <c r="D66" s="9"/>
      <c r="E66" s="83" t="str">
        <f>CONCATENATE("現地通貨（",$L$5,"）")</f>
        <v>現地通貨（MMK）</v>
      </c>
      <c r="F66" s="36">
        <f t="shared" si="13"/>
        <v>600</v>
      </c>
      <c r="G66" s="80"/>
      <c r="H66" s="36">
        <f>K66</f>
        <v>600</v>
      </c>
      <c r="I66" s="81"/>
      <c r="J66" s="82"/>
      <c r="K66" s="345">
        <f>'別表5；現地事業管理費　ﾊﾟｰﾄﾅｰ'!P15</f>
        <v>600</v>
      </c>
      <c r="L66" s="345">
        <f>'別表5；現地事業管理費　ﾊﾟｰﾄﾅｰ'!Q15</f>
        <v>0</v>
      </c>
      <c r="M66" s="527"/>
      <c r="N66" s="46">
        <f>ROUND(K66*$N$5,0)</f>
        <v>48</v>
      </c>
    </row>
    <row r="67" spans="1:14" ht="12.75" customHeight="1" outlineLevel="1" x14ac:dyDescent="0.2">
      <c r="A67" s="53"/>
      <c r="B67" s="2"/>
      <c r="C67" s="8"/>
      <c r="D67" s="377"/>
      <c r="E67" s="368" t="str">
        <f>CONCATENATE("現地通貨（",$L$6,"）")</f>
        <v>現地通貨（THB）</v>
      </c>
      <c r="F67" s="372">
        <f t="shared" si="13"/>
        <v>60</v>
      </c>
      <c r="G67" s="370"/>
      <c r="H67" s="371"/>
      <c r="I67" s="372">
        <f>K67</f>
        <v>60</v>
      </c>
      <c r="J67" s="373"/>
      <c r="K67" s="378">
        <f>'別表5；現地事業管理費　ﾊﾟｰﾄﾅｰ'!P16</f>
        <v>60</v>
      </c>
      <c r="L67" s="378">
        <f>'別表5；現地事業管理費　ﾊﾟｰﾄﾅｰ'!Q16</f>
        <v>0</v>
      </c>
      <c r="M67" s="527"/>
      <c r="N67" s="379">
        <f>ROUND(K67*$N$6,0)</f>
        <v>180</v>
      </c>
    </row>
    <row r="68" spans="1:14" ht="12.75" customHeight="1" x14ac:dyDescent="0.2">
      <c r="A68" s="53"/>
      <c r="B68" s="2"/>
      <c r="C68" s="8"/>
      <c r="D68" s="9" t="s">
        <v>472</v>
      </c>
      <c r="E68" s="344" t="str">
        <f>$L$4</f>
        <v>USD</v>
      </c>
      <c r="F68" s="365">
        <f t="shared" si="13"/>
        <v>1000</v>
      </c>
      <c r="G68" s="366">
        <f>K68</f>
        <v>1000</v>
      </c>
      <c r="H68" s="367"/>
      <c r="I68" s="367"/>
      <c r="J68" s="259"/>
      <c r="K68" s="345">
        <f>'別表5；現地事業管理費　ﾊﾟｰﾄﾅｰ'!P25</f>
        <v>1000</v>
      </c>
      <c r="L68" s="345">
        <f>'別表5；現地事業管理費　ﾊﾟｰﾄﾅｰ'!Q25</f>
        <v>0</v>
      </c>
      <c r="M68" s="527"/>
      <c r="N68" s="375">
        <f>ROUND(K68*$N$4,0)</f>
        <v>110000</v>
      </c>
    </row>
    <row r="69" spans="1:14" ht="12.75" customHeight="1" x14ac:dyDescent="0.2">
      <c r="A69" s="53"/>
      <c r="B69" s="2"/>
      <c r="C69" s="8"/>
      <c r="D69" s="9"/>
      <c r="E69" s="83" t="str">
        <f>CONCATENATE("現地通貨（",$L$5,"）")</f>
        <v>現地通貨（MMK）</v>
      </c>
      <c r="F69" s="36">
        <f t="shared" si="13"/>
        <v>100</v>
      </c>
      <c r="G69" s="80"/>
      <c r="H69" s="36">
        <f>K69</f>
        <v>100</v>
      </c>
      <c r="I69" s="81"/>
      <c r="J69" s="82"/>
      <c r="K69" s="345">
        <f>'別表5；現地事業管理費　ﾊﾟｰﾄﾅｰ'!P26</f>
        <v>100</v>
      </c>
      <c r="L69" s="345">
        <f>'別表5；現地事業管理費　ﾊﾟｰﾄﾅｰ'!Q26</f>
        <v>0</v>
      </c>
      <c r="M69" s="527"/>
      <c r="N69" s="46">
        <f>ROUND(K69*$N$5,0)</f>
        <v>8</v>
      </c>
    </row>
    <row r="70" spans="1:14" ht="12.75" customHeight="1" outlineLevel="1" x14ac:dyDescent="0.2">
      <c r="A70" s="53"/>
      <c r="B70" s="2"/>
      <c r="C70" s="3"/>
      <c r="D70" s="4"/>
      <c r="E70" s="83" t="str">
        <f>CONCATENATE("現地通貨（",$L$6,"）")</f>
        <v>現地通貨（THB）</v>
      </c>
      <c r="F70" s="36">
        <f t="shared" si="13"/>
        <v>10</v>
      </c>
      <c r="G70" s="80"/>
      <c r="H70" s="81"/>
      <c r="I70" s="36">
        <f>K70</f>
        <v>10</v>
      </c>
      <c r="J70" s="82"/>
      <c r="K70" s="345">
        <f>'別表5；現地事業管理費　ﾊﾟｰﾄﾅｰ'!P27</f>
        <v>10</v>
      </c>
      <c r="L70" s="345">
        <f>'別表5；現地事業管理費　ﾊﾟｰﾄﾅｰ'!Q27</f>
        <v>0</v>
      </c>
      <c r="M70" s="527"/>
      <c r="N70" s="46">
        <f>ROUND(K70*$N$6,0)</f>
        <v>30</v>
      </c>
    </row>
    <row r="71" spans="1:14" ht="12.75" customHeight="1" x14ac:dyDescent="0.2">
      <c r="A71" s="53"/>
      <c r="B71" s="2"/>
      <c r="C71" s="89" t="s">
        <v>473</v>
      </c>
      <c r="D71" s="90"/>
      <c r="E71" s="30" t="str">
        <f>CONCATENATE("小計（",$L$4,"）")</f>
        <v>小計（USD）</v>
      </c>
      <c r="F71" s="150">
        <f>K71+L71</f>
        <v>21006</v>
      </c>
      <c r="G71" s="34">
        <f>K71</f>
        <v>21006</v>
      </c>
      <c r="H71" s="49"/>
      <c r="I71" s="49"/>
      <c r="J71" s="79"/>
      <c r="K71" s="150">
        <f>K74+K77+K80</f>
        <v>21006</v>
      </c>
      <c r="L71" s="35">
        <f>L74+L77+L80</f>
        <v>0</v>
      </c>
      <c r="M71" s="527"/>
      <c r="N71" s="45">
        <f>ROUND(K71*$N$4,0)</f>
        <v>2310660</v>
      </c>
    </row>
    <row r="72" spans="1:14" ht="12.75" customHeight="1" x14ac:dyDescent="0.2">
      <c r="A72" s="53"/>
      <c r="B72" s="2"/>
      <c r="C72" s="91"/>
      <c r="D72" s="92"/>
      <c r="E72" s="83" t="str">
        <f>CONCATENATE("小計（",$L$5,"）")</f>
        <v>小計（MMK）</v>
      </c>
      <c r="F72" s="156">
        <f>K72+L72</f>
        <v>2100</v>
      </c>
      <c r="G72" s="80"/>
      <c r="H72" s="36">
        <f>K72</f>
        <v>2100</v>
      </c>
      <c r="I72" s="81"/>
      <c r="J72" s="82"/>
      <c r="K72" s="156">
        <f t="shared" ref="K72:L73" si="14">K75+K78+K81</f>
        <v>2100</v>
      </c>
      <c r="L72" s="36">
        <f t="shared" si="14"/>
        <v>0</v>
      </c>
      <c r="M72" s="527"/>
      <c r="N72" s="46">
        <f>ROUND(K72*$N$5,0)</f>
        <v>168</v>
      </c>
    </row>
    <row r="73" spans="1:14" ht="12.75" customHeight="1" outlineLevel="1" x14ac:dyDescent="0.2">
      <c r="A73" s="53"/>
      <c r="B73" s="2"/>
      <c r="C73" s="91"/>
      <c r="D73" s="104"/>
      <c r="E73" s="368" t="str">
        <f>CONCATENATE("小計（",$L$6,"）")</f>
        <v>小計（THB）</v>
      </c>
      <c r="F73" s="378">
        <f>K73+L73</f>
        <v>210</v>
      </c>
      <c r="G73" s="370"/>
      <c r="H73" s="371"/>
      <c r="I73" s="372">
        <f>K73</f>
        <v>210</v>
      </c>
      <c r="J73" s="373"/>
      <c r="K73" s="378">
        <f t="shared" si="14"/>
        <v>210</v>
      </c>
      <c r="L73" s="372">
        <f t="shared" si="14"/>
        <v>0</v>
      </c>
      <c r="M73" s="527"/>
      <c r="N73" s="379">
        <f>ROUND(K73*$N$6,0)</f>
        <v>630</v>
      </c>
    </row>
    <row r="74" spans="1:14" ht="12.75" customHeight="1" x14ac:dyDescent="0.2">
      <c r="A74" s="53"/>
      <c r="B74" s="2"/>
      <c r="C74" s="8"/>
      <c r="D74" s="9" t="s">
        <v>474</v>
      </c>
      <c r="E74" s="344" t="str">
        <f>$L$4</f>
        <v>USD</v>
      </c>
      <c r="F74" s="365">
        <f t="shared" ref="F74:F100" si="15">K74+L74</f>
        <v>6006</v>
      </c>
      <c r="G74" s="366">
        <f>K74</f>
        <v>6006</v>
      </c>
      <c r="H74" s="367"/>
      <c r="I74" s="367"/>
      <c r="J74" s="259"/>
      <c r="K74" s="365">
        <f>'別表5；現地事業管理費　ﾊﾟｰﾄﾅｰ'!P52</f>
        <v>6006</v>
      </c>
      <c r="L74" s="365">
        <f>'別表5；現地事業管理費　ﾊﾟｰﾄﾅｰ'!Q52</f>
        <v>0</v>
      </c>
      <c r="M74" s="527"/>
      <c r="N74" s="375">
        <f>ROUND(K74*$N$4,0)</f>
        <v>660660</v>
      </c>
    </row>
    <row r="75" spans="1:14" ht="12.75" customHeight="1" x14ac:dyDescent="0.2">
      <c r="A75" s="53"/>
      <c r="B75" s="2"/>
      <c r="C75" s="8"/>
      <c r="D75" s="9"/>
      <c r="E75" s="83" t="str">
        <f>CONCATENATE("現地通貨（",$L$5,"）")</f>
        <v>現地通貨（MMK）</v>
      </c>
      <c r="F75" s="36">
        <f t="shared" si="15"/>
        <v>600</v>
      </c>
      <c r="G75" s="80"/>
      <c r="H75" s="36">
        <f>K75</f>
        <v>600</v>
      </c>
      <c r="I75" s="81"/>
      <c r="J75" s="82"/>
      <c r="K75" s="365">
        <f>'別表5；現地事業管理費　ﾊﾟｰﾄﾅｰ'!P53</f>
        <v>600</v>
      </c>
      <c r="L75" s="365">
        <f>'別表5；現地事業管理費　ﾊﾟｰﾄﾅｰ'!Q53</f>
        <v>0</v>
      </c>
      <c r="M75" s="527"/>
      <c r="N75" s="46">
        <f>ROUND(K75*$N$5,0)</f>
        <v>48</v>
      </c>
    </row>
    <row r="76" spans="1:14" ht="12.75" customHeight="1" outlineLevel="1" x14ac:dyDescent="0.2">
      <c r="A76" s="53"/>
      <c r="B76" s="2"/>
      <c r="C76" s="8"/>
      <c r="D76" s="377"/>
      <c r="E76" s="368" t="str">
        <f>CONCATENATE("現地通貨（",$L$6,"）")</f>
        <v>現地通貨（THB）</v>
      </c>
      <c r="F76" s="372">
        <f t="shared" si="15"/>
        <v>60</v>
      </c>
      <c r="G76" s="370"/>
      <c r="H76" s="371"/>
      <c r="I76" s="372">
        <f>K76</f>
        <v>60</v>
      </c>
      <c r="J76" s="373"/>
      <c r="K76" s="484">
        <f>'別表5；現地事業管理費　ﾊﾟｰﾄﾅｰ'!P54</f>
        <v>60</v>
      </c>
      <c r="L76" s="484">
        <f>'別表5；現地事業管理費　ﾊﾟｰﾄﾅｰ'!Q54</f>
        <v>0</v>
      </c>
      <c r="M76" s="527"/>
      <c r="N76" s="379">
        <f>ROUND(K76*$N$6,0)</f>
        <v>180</v>
      </c>
    </row>
    <row r="77" spans="1:14" ht="12.75" customHeight="1" x14ac:dyDescent="0.2">
      <c r="A77" s="53"/>
      <c r="B77" s="2"/>
      <c r="C77" s="8"/>
      <c r="D77" s="9" t="s">
        <v>475</v>
      </c>
      <c r="E77" s="344" t="str">
        <f>$L$4</f>
        <v>USD</v>
      </c>
      <c r="F77" s="365">
        <f t="shared" si="15"/>
        <v>7000</v>
      </c>
      <c r="G77" s="366">
        <f>K77</f>
        <v>7000</v>
      </c>
      <c r="H77" s="367"/>
      <c r="I77" s="367"/>
      <c r="J77" s="259"/>
      <c r="K77" s="356">
        <f>'別表5；現地事業管理費　ﾊﾟｰﾄﾅｰ'!P78</f>
        <v>7000</v>
      </c>
      <c r="L77" s="485">
        <f>'別表5；現地事業管理費　ﾊﾟｰﾄﾅｰ'!Q78</f>
        <v>0</v>
      </c>
      <c r="M77" s="527"/>
      <c r="N77" s="375">
        <f>ROUND(K77*$N$4,0)</f>
        <v>770000</v>
      </c>
    </row>
    <row r="78" spans="1:14" ht="12.75" customHeight="1" x14ac:dyDescent="0.2">
      <c r="A78" s="53"/>
      <c r="B78" s="2"/>
      <c r="C78" s="8"/>
      <c r="D78" s="9"/>
      <c r="E78" s="83" t="str">
        <f>CONCATENATE("現地通貨（",$L$5,"）")</f>
        <v>現地通貨（MMK）</v>
      </c>
      <c r="F78" s="36">
        <f t="shared" si="15"/>
        <v>700</v>
      </c>
      <c r="G78" s="80"/>
      <c r="H78" s="36">
        <f>K78</f>
        <v>700</v>
      </c>
      <c r="I78" s="81"/>
      <c r="J78" s="82"/>
      <c r="K78" s="345">
        <f>'別表5；現地事業管理費　ﾊﾟｰﾄﾅｰ'!P79</f>
        <v>700</v>
      </c>
      <c r="L78" s="365">
        <f>'別表5；現地事業管理費　ﾊﾟｰﾄﾅｰ'!Q79</f>
        <v>0</v>
      </c>
      <c r="M78" s="527"/>
      <c r="N78" s="46">
        <f>ROUND(K78*$N$5,0)</f>
        <v>56</v>
      </c>
    </row>
    <row r="79" spans="1:14" ht="12.75" customHeight="1" outlineLevel="1" x14ac:dyDescent="0.2">
      <c r="A79" s="53"/>
      <c r="B79" s="2"/>
      <c r="C79" s="105"/>
      <c r="D79" s="104"/>
      <c r="E79" s="368" t="str">
        <f>CONCATENATE("現地通貨（",$L$6,"）")</f>
        <v>現地通貨（THB）</v>
      </c>
      <c r="F79" s="372">
        <f t="shared" si="15"/>
        <v>70</v>
      </c>
      <c r="G79" s="370"/>
      <c r="H79" s="371"/>
      <c r="I79" s="372">
        <f>K79</f>
        <v>70</v>
      </c>
      <c r="J79" s="373"/>
      <c r="K79" s="486">
        <f>'別表5；現地事業管理費　ﾊﾟｰﾄﾅｰ'!P80</f>
        <v>70</v>
      </c>
      <c r="L79" s="465">
        <f>'別表5；現地事業管理費　ﾊﾟｰﾄﾅｰ'!Q80</f>
        <v>0</v>
      </c>
      <c r="M79" s="527"/>
      <c r="N79" s="379">
        <f>ROUND(K79*$N$6,0)</f>
        <v>210</v>
      </c>
    </row>
    <row r="80" spans="1:14" ht="12.75" customHeight="1" x14ac:dyDescent="0.2">
      <c r="A80" s="53"/>
      <c r="B80" s="2"/>
      <c r="C80" s="105"/>
      <c r="D80" s="92" t="s">
        <v>476</v>
      </c>
      <c r="E80" s="344" t="str">
        <f>$L$4</f>
        <v>USD</v>
      </c>
      <c r="F80" s="365">
        <f t="shared" si="15"/>
        <v>8000</v>
      </c>
      <c r="G80" s="366">
        <f>K80</f>
        <v>8000</v>
      </c>
      <c r="H80" s="367"/>
      <c r="I80" s="367"/>
      <c r="J80" s="259"/>
      <c r="K80" s="365">
        <f>'別表5；現地事業管理費　ﾊﾟｰﾄﾅｰ'!P104</f>
        <v>8000</v>
      </c>
      <c r="L80" s="365">
        <f>'別表5；現地事業管理費　ﾊﾟｰﾄﾅｰ'!Q104</f>
        <v>0</v>
      </c>
      <c r="M80" s="527"/>
      <c r="N80" s="375">
        <f>ROUND(K80*$N$4,0)</f>
        <v>880000</v>
      </c>
    </row>
    <row r="81" spans="1:14" ht="12.75" customHeight="1" x14ac:dyDescent="0.2">
      <c r="A81" s="53"/>
      <c r="B81" s="2"/>
      <c r="C81" s="105"/>
      <c r="D81" s="92"/>
      <c r="E81" s="83" t="str">
        <f>CONCATENATE("現地通貨（",$L$5,"）")</f>
        <v>現地通貨（MMK）</v>
      </c>
      <c r="F81" s="36">
        <f t="shared" si="15"/>
        <v>800</v>
      </c>
      <c r="G81" s="80"/>
      <c r="H81" s="36">
        <f>K81</f>
        <v>800</v>
      </c>
      <c r="I81" s="81"/>
      <c r="J81" s="82"/>
      <c r="K81" s="365">
        <f>'別表5；現地事業管理費　ﾊﾟｰﾄﾅｰ'!P105</f>
        <v>800</v>
      </c>
      <c r="L81" s="365">
        <f>'別表5；現地事業管理費　ﾊﾟｰﾄﾅｰ'!Q105</f>
        <v>0</v>
      </c>
      <c r="M81" s="527"/>
      <c r="N81" s="46">
        <f>ROUND(K81*$N$5,0)</f>
        <v>64</v>
      </c>
    </row>
    <row r="82" spans="1:14" ht="12.75" customHeight="1" outlineLevel="1" x14ac:dyDescent="0.2">
      <c r="A82" s="53"/>
      <c r="B82" s="2"/>
      <c r="C82" s="107"/>
      <c r="D82" s="94"/>
      <c r="E82" s="83" t="str">
        <f>CONCATENATE("現地通貨（",$L$6,"）")</f>
        <v>現地通貨（THB）</v>
      </c>
      <c r="F82" s="36">
        <f t="shared" si="15"/>
        <v>80</v>
      </c>
      <c r="G82" s="80"/>
      <c r="H82" s="81"/>
      <c r="I82" s="36">
        <f>K82</f>
        <v>80</v>
      </c>
      <c r="J82" s="82"/>
      <c r="K82" s="365">
        <f>'別表5；現地事業管理費　ﾊﾟｰﾄﾅｰ'!P106</f>
        <v>80</v>
      </c>
      <c r="L82" s="365">
        <f>'別表5；現地事業管理費　ﾊﾟｰﾄﾅｰ'!Q106</f>
        <v>0</v>
      </c>
      <c r="M82" s="527"/>
      <c r="N82" s="46">
        <f>ROUND(K82*$N$6,0)</f>
        <v>240</v>
      </c>
    </row>
    <row r="83" spans="1:14" ht="12.75" customHeight="1" x14ac:dyDescent="0.2">
      <c r="A83" s="53"/>
      <c r="B83" s="2"/>
      <c r="C83" s="112" t="s">
        <v>477</v>
      </c>
      <c r="D83" s="113"/>
      <c r="E83" s="30" t="str">
        <f>$L$4</f>
        <v>USD</v>
      </c>
      <c r="F83" s="35">
        <f t="shared" si="15"/>
        <v>1000</v>
      </c>
      <c r="G83" s="34">
        <f>K83</f>
        <v>1000</v>
      </c>
      <c r="H83" s="49"/>
      <c r="I83" s="49"/>
      <c r="J83" s="79"/>
      <c r="K83" s="444">
        <f>'別表5；現地事業管理費　ﾊﾟｰﾄﾅｰ'!P130</f>
        <v>1000</v>
      </c>
      <c r="L83" s="444">
        <f>'別表5；現地事業管理費　ﾊﾟｰﾄﾅｰ'!Q130</f>
        <v>0</v>
      </c>
      <c r="M83" s="527"/>
      <c r="N83" s="45">
        <f>ROUND(K83*$N$4,0)</f>
        <v>110000</v>
      </c>
    </row>
    <row r="84" spans="1:14" ht="12.75" customHeight="1" x14ac:dyDescent="0.2">
      <c r="A84" s="53"/>
      <c r="B84" s="2"/>
      <c r="C84" s="8"/>
      <c r="D84" s="9"/>
      <c r="E84" s="83" t="str">
        <f>CONCATENATE("現地通貨（",$L$5,"）")</f>
        <v>現地通貨（MMK）</v>
      </c>
      <c r="F84" s="36">
        <f t="shared" si="15"/>
        <v>100</v>
      </c>
      <c r="G84" s="80"/>
      <c r="H84" s="36">
        <f>K84</f>
        <v>100</v>
      </c>
      <c r="I84" s="81"/>
      <c r="J84" s="82"/>
      <c r="K84" s="156">
        <f>'別表5；現地事業管理費　ﾊﾟｰﾄﾅｰ'!P131</f>
        <v>100</v>
      </c>
      <c r="L84" s="36">
        <f>'別表5；現地事業管理費　ﾊﾟｰﾄﾅｰ'!Q131</f>
        <v>0</v>
      </c>
      <c r="M84" s="527"/>
      <c r="N84" s="46">
        <f>ROUND(K84*$N$5,0)</f>
        <v>8</v>
      </c>
    </row>
    <row r="85" spans="1:14" ht="12.75" customHeight="1" outlineLevel="1" x14ac:dyDescent="0.2">
      <c r="A85" s="53"/>
      <c r="B85" s="2"/>
      <c r="C85" s="3"/>
      <c r="D85" s="4"/>
      <c r="E85" s="381" t="str">
        <f>CONCATENATE("現地通貨（",$L$6,"）")</f>
        <v>現地通貨（THB）</v>
      </c>
      <c r="F85" s="37">
        <f t="shared" si="15"/>
        <v>10</v>
      </c>
      <c r="G85" s="382"/>
      <c r="H85" s="383"/>
      <c r="I85" s="37">
        <f>K85</f>
        <v>10</v>
      </c>
      <c r="J85" s="343"/>
      <c r="K85" s="365">
        <f>'別表5；現地事業管理費　ﾊﾟｰﾄﾅｰ'!P132</f>
        <v>10</v>
      </c>
      <c r="L85" s="365">
        <f>'別表5；現地事業管理費　ﾊﾟｰﾄﾅｰ'!Q132</f>
        <v>0</v>
      </c>
      <c r="M85" s="527"/>
      <c r="N85" s="265">
        <f>ROUND(K85*$N$6,0)</f>
        <v>30</v>
      </c>
    </row>
    <row r="86" spans="1:14" ht="12.75" customHeight="1" x14ac:dyDescent="0.2">
      <c r="A86" s="53"/>
      <c r="B86" s="2"/>
      <c r="C86" s="110" t="s">
        <v>478</v>
      </c>
      <c r="D86" s="111"/>
      <c r="E86" s="30" t="str">
        <f>CONCATENATE("小計（",$L$4,"）")</f>
        <v>小計（USD）</v>
      </c>
      <c r="F86" s="35">
        <f>K86+L86</f>
        <v>3900</v>
      </c>
      <c r="G86" s="34">
        <f>K86</f>
        <v>3900</v>
      </c>
      <c r="H86" s="49"/>
      <c r="I86" s="49"/>
      <c r="J86" s="79"/>
      <c r="K86" s="35">
        <f>K89+K92+K95+K98</f>
        <v>3900</v>
      </c>
      <c r="L86" s="35">
        <f>L89+L92+L95+L98</f>
        <v>0</v>
      </c>
      <c r="M86" s="527"/>
      <c r="N86" s="45">
        <f>ROUND(K86*$N$4,0)</f>
        <v>429000</v>
      </c>
    </row>
    <row r="87" spans="1:14" ht="12.75" customHeight="1" x14ac:dyDescent="0.2">
      <c r="A87" s="53"/>
      <c r="B87" s="2"/>
      <c r="C87" s="218"/>
      <c r="D87" s="219"/>
      <c r="E87" s="83" t="str">
        <f>CONCATENATE("小計（",$L$5,"）")</f>
        <v>小計（MMK）</v>
      </c>
      <c r="F87" s="36">
        <f>K87+L87</f>
        <v>390</v>
      </c>
      <c r="G87" s="80"/>
      <c r="H87" s="36">
        <f>K87</f>
        <v>390</v>
      </c>
      <c r="I87" s="81"/>
      <c r="J87" s="82"/>
      <c r="K87" s="36">
        <f t="shared" ref="K87:L88" si="16">K90+K93+K96+K99</f>
        <v>390</v>
      </c>
      <c r="L87" s="36">
        <f t="shared" si="16"/>
        <v>0</v>
      </c>
      <c r="M87" s="527"/>
      <c r="N87" s="46">
        <f>ROUND(K87*$N$5,0)</f>
        <v>31</v>
      </c>
    </row>
    <row r="88" spans="1:14" ht="12.75" customHeight="1" outlineLevel="1" x14ac:dyDescent="0.2">
      <c r="A88" s="53"/>
      <c r="B88" s="2"/>
      <c r="C88" s="218"/>
      <c r="D88" s="220"/>
      <c r="E88" s="368" t="str">
        <f>CONCATENATE("小計（",$L$6,"）")</f>
        <v>小計（THB）</v>
      </c>
      <c r="F88" s="372">
        <f>K88+L88</f>
        <v>39</v>
      </c>
      <c r="G88" s="370"/>
      <c r="H88" s="371"/>
      <c r="I88" s="372">
        <f>K88</f>
        <v>39</v>
      </c>
      <c r="J88" s="373"/>
      <c r="K88" s="372">
        <f t="shared" si="16"/>
        <v>39</v>
      </c>
      <c r="L88" s="372">
        <f t="shared" si="16"/>
        <v>0</v>
      </c>
      <c r="M88" s="527"/>
      <c r="N88" s="379">
        <f>ROUND(K88*$N$6,0)</f>
        <v>117</v>
      </c>
    </row>
    <row r="89" spans="1:14" ht="12.75" customHeight="1" x14ac:dyDescent="0.2">
      <c r="A89" s="53"/>
      <c r="B89" s="2"/>
      <c r="C89" s="218"/>
      <c r="D89" s="219" t="s">
        <v>479</v>
      </c>
      <c r="E89" s="344" t="str">
        <f>$L$4</f>
        <v>USD</v>
      </c>
      <c r="F89" s="365">
        <f t="shared" si="15"/>
        <v>1000</v>
      </c>
      <c r="G89" s="366">
        <f>K89</f>
        <v>1000</v>
      </c>
      <c r="H89" s="367"/>
      <c r="I89" s="367"/>
      <c r="J89" s="259"/>
      <c r="K89" s="365">
        <f>'別表5；現地事業管理費　ﾊﾟｰﾄﾅｰ'!P146</f>
        <v>1000</v>
      </c>
      <c r="L89" s="365">
        <f>'別表5；現地事業管理費　ﾊﾟｰﾄﾅｰ'!Q146</f>
        <v>0</v>
      </c>
      <c r="M89" s="527"/>
      <c r="N89" s="375">
        <f>ROUND(K89*$N$4,0)</f>
        <v>110000</v>
      </c>
    </row>
    <row r="90" spans="1:14" ht="12.75" customHeight="1" x14ac:dyDescent="0.2">
      <c r="A90" s="53"/>
      <c r="B90" s="2"/>
      <c r="C90" s="218"/>
      <c r="D90" s="219"/>
      <c r="E90" s="83" t="str">
        <f>CONCATENATE("現地通貨（",$L$5,"）")</f>
        <v>現地通貨（MMK）</v>
      </c>
      <c r="F90" s="36">
        <f t="shared" si="15"/>
        <v>100</v>
      </c>
      <c r="G90" s="80"/>
      <c r="H90" s="36">
        <f>K90</f>
        <v>100</v>
      </c>
      <c r="I90" s="81"/>
      <c r="J90" s="82"/>
      <c r="K90" s="365">
        <f>'別表5；現地事業管理費　ﾊﾟｰﾄﾅｰ'!P147</f>
        <v>100</v>
      </c>
      <c r="L90" s="365">
        <f>'別表5；現地事業管理費　ﾊﾟｰﾄﾅｰ'!Q147</f>
        <v>0</v>
      </c>
      <c r="M90" s="527"/>
      <c r="N90" s="46">
        <f>ROUND(K90*$N$5,0)</f>
        <v>8</v>
      </c>
    </row>
    <row r="91" spans="1:14" ht="12.75" customHeight="1" outlineLevel="1" x14ac:dyDescent="0.2">
      <c r="A91" s="53"/>
      <c r="B91" s="2"/>
      <c r="C91" s="218"/>
      <c r="D91" s="220"/>
      <c r="E91" s="368" t="str">
        <f>CONCATENATE("現地通貨（",$L$6,"）")</f>
        <v>現地通貨（THB）</v>
      </c>
      <c r="F91" s="372">
        <f t="shared" si="15"/>
        <v>10</v>
      </c>
      <c r="G91" s="370"/>
      <c r="H91" s="371"/>
      <c r="I91" s="372">
        <f>K91</f>
        <v>10</v>
      </c>
      <c r="J91" s="373"/>
      <c r="K91" s="484">
        <f>'別表5；現地事業管理費　ﾊﾟｰﾄﾅｰ'!P148</f>
        <v>10</v>
      </c>
      <c r="L91" s="484">
        <f>'別表5；現地事業管理費　ﾊﾟｰﾄﾅｰ'!Q148</f>
        <v>0</v>
      </c>
      <c r="M91" s="527"/>
      <c r="N91" s="379">
        <f>ROUND(K91*$N$6,0)</f>
        <v>30</v>
      </c>
    </row>
    <row r="92" spans="1:14" ht="12.75" customHeight="1" x14ac:dyDescent="0.2">
      <c r="A92" s="53"/>
      <c r="B92" s="2"/>
      <c r="C92" s="218"/>
      <c r="D92" s="219" t="s">
        <v>480</v>
      </c>
      <c r="E92" s="344" t="str">
        <f>$L$4</f>
        <v>USD</v>
      </c>
      <c r="F92" s="365">
        <f t="shared" si="15"/>
        <v>900</v>
      </c>
      <c r="G92" s="366">
        <f>K92</f>
        <v>900</v>
      </c>
      <c r="H92" s="367"/>
      <c r="I92" s="367"/>
      <c r="J92" s="259"/>
      <c r="K92" s="356">
        <f>'別表5；現地事業管理費　ﾊﾟｰﾄﾅｰ'!P158</f>
        <v>900</v>
      </c>
      <c r="L92" s="485">
        <f>'別表5；現地事業管理費　ﾊﾟｰﾄﾅｰ'!Q158</f>
        <v>0</v>
      </c>
      <c r="M92" s="527"/>
      <c r="N92" s="375">
        <f>ROUND(K92*$N$4,0)</f>
        <v>99000</v>
      </c>
    </row>
    <row r="93" spans="1:14" ht="12.75" customHeight="1" x14ac:dyDescent="0.2">
      <c r="A93" s="53"/>
      <c r="B93" s="2"/>
      <c r="C93" s="218"/>
      <c r="D93" s="219"/>
      <c r="E93" s="83" t="str">
        <f>CONCATENATE("現地通貨（",$L$5,"）")</f>
        <v>現地通貨（MMK）</v>
      </c>
      <c r="F93" s="36">
        <f t="shared" si="15"/>
        <v>90</v>
      </c>
      <c r="G93" s="80"/>
      <c r="H93" s="36">
        <f>K93</f>
        <v>90</v>
      </c>
      <c r="I93" s="81"/>
      <c r="J93" s="82"/>
      <c r="K93" s="345">
        <f>'別表5；現地事業管理費　ﾊﾟｰﾄﾅｰ'!P159</f>
        <v>90</v>
      </c>
      <c r="L93" s="365">
        <f>'別表5；現地事業管理費　ﾊﾟｰﾄﾅｰ'!Q159</f>
        <v>0</v>
      </c>
      <c r="M93" s="527"/>
      <c r="N93" s="46">
        <f>ROUND(K93*$N$5,0)</f>
        <v>7</v>
      </c>
    </row>
    <row r="94" spans="1:14" ht="12.75" customHeight="1" outlineLevel="1" x14ac:dyDescent="0.2">
      <c r="A94" s="53"/>
      <c r="B94" s="2"/>
      <c r="C94" s="218"/>
      <c r="D94" s="220"/>
      <c r="E94" s="368" t="str">
        <f>CONCATENATE("現地通貨（",$L$6,"）")</f>
        <v>現地通貨（THB）</v>
      </c>
      <c r="F94" s="372">
        <f t="shared" si="15"/>
        <v>9</v>
      </c>
      <c r="G94" s="370"/>
      <c r="H94" s="371"/>
      <c r="I94" s="372">
        <f>K94</f>
        <v>9</v>
      </c>
      <c r="J94" s="373"/>
      <c r="K94" s="486">
        <f>'別表5；現地事業管理費　ﾊﾟｰﾄﾅｰ'!P160</f>
        <v>9</v>
      </c>
      <c r="L94" s="465">
        <f>'別表5；現地事業管理費　ﾊﾟｰﾄﾅｰ'!Q160</f>
        <v>0</v>
      </c>
      <c r="M94" s="527"/>
      <c r="N94" s="379">
        <f>ROUND(K94*$N$6,0)</f>
        <v>27</v>
      </c>
    </row>
    <row r="95" spans="1:14" ht="12.75" customHeight="1" x14ac:dyDescent="0.2">
      <c r="A95" s="53"/>
      <c r="B95" s="2"/>
      <c r="C95" s="218"/>
      <c r="D95" s="219" t="s">
        <v>481</v>
      </c>
      <c r="E95" s="344" t="str">
        <f>$L$4</f>
        <v>USD</v>
      </c>
      <c r="F95" s="365">
        <f t="shared" si="15"/>
        <v>1000</v>
      </c>
      <c r="G95" s="366">
        <f>K95</f>
        <v>1000</v>
      </c>
      <c r="H95" s="367"/>
      <c r="I95" s="367"/>
      <c r="J95" s="259"/>
      <c r="K95" s="365">
        <f>'別表5；現地事業管理費　ﾊﾟｰﾄﾅｰ'!P169</f>
        <v>1000</v>
      </c>
      <c r="L95" s="365">
        <f>'別表5；現地事業管理費　ﾊﾟｰﾄﾅｰ'!Q169</f>
        <v>0</v>
      </c>
      <c r="M95" s="527"/>
      <c r="N95" s="375">
        <f>ROUND(K95*$N$4,0)</f>
        <v>110000</v>
      </c>
    </row>
    <row r="96" spans="1:14" ht="12.75" customHeight="1" x14ac:dyDescent="0.2">
      <c r="A96" s="53"/>
      <c r="B96" s="2"/>
      <c r="C96" s="218"/>
      <c r="D96" s="219"/>
      <c r="E96" s="83" t="str">
        <f>CONCATENATE("現地通貨（",$L$5,"）")</f>
        <v>現地通貨（MMK）</v>
      </c>
      <c r="F96" s="36">
        <f t="shared" si="15"/>
        <v>100</v>
      </c>
      <c r="G96" s="80"/>
      <c r="H96" s="36">
        <f>K96</f>
        <v>100</v>
      </c>
      <c r="I96" s="81"/>
      <c r="J96" s="82"/>
      <c r="K96" s="365">
        <f>'別表5；現地事業管理費　ﾊﾟｰﾄﾅｰ'!P170</f>
        <v>100</v>
      </c>
      <c r="L96" s="365">
        <f>'別表5；現地事業管理費　ﾊﾟｰﾄﾅｰ'!Q170</f>
        <v>0</v>
      </c>
      <c r="M96" s="527"/>
      <c r="N96" s="46">
        <f>ROUND(K96*$N$5,0)</f>
        <v>8</v>
      </c>
    </row>
    <row r="97" spans="1:14" ht="12.75" customHeight="1" outlineLevel="1" x14ac:dyDescent="0.2">
      <c r="A97" s="53"/>
      <c r="B97" s="2"/>
      <c r="C97" s="218"/>
      <c r="D97" s="220"/>
      <c r="E97" s="368" t="str">
        <f>CONCATENATE("現地通貨（",$L$6,"）")</f>
        <v>現地通貨（THB）</v>
      </c>
      <c r="F97" s="372">
        <f t="shared" si="15"/>
        <v>10</v>
      </c>
      <c r="G97" s="370"/>
      <c r="H97" s="371"/>
      <c r="I97" s="372">
        <f>K97</f>
        <v>10</v>
      </c>
      <c r="J97" s="373"/>
      <c r="K97" s="484">
        <f>'別表5；現地事業管理費　ﾊﾟｰﾄﾅｰ'!P171</f>
        <v>10</v>
      </c>
      <c r="L97" s="484">
        <f>'別表5；現地事業管理費　ﾊﾟｰﾄﾅｰ'!Q171</f>
        <v>0</v>
      </c>
      <c r="M97" s="527"/>
      <c r="N97" s="379">
        <f>ROUND(K97*$N$6,0)</f>
        <v>30</v>
      </c>
    </row>
    <row r="98" spans="1:14" ht="12.75" customHeight="1" x14ac:dyDescent="0.2">
      <c r="A98" s="53"/>
      <c r="B98" s="2"/>
      <c r="C98" s="218"/>
      <c r="D98" s="219" t="s">
        <v>482</v>
      </c>
      <c r="E98" s="344" t="str">
        <f>$L$4</f>
        <v>USD</v>
      </c>
      <c r="F98" s="365">
        <f t="shared" si="15"/>
        <v>1000</v>
      </c>
      <c r="G98" s="366">
        <f>K98</f>
        <v>1000</v>
      </c>
      <c r="H98" s="367"/>
      <c r="I98" s="367"/>
      <c r="J98" s="259"/>
      <c r="K98" s="356">
        <f>'別表5；現地事業管理費　ﾊﾟｰﾄﾅｰ'!P178</f>
        <v>1000</v>
      </c>
      <c r="L98" s="485">
        <f>'別表5；現地事業管理費　ﾊﾟｰﾄﾅｰ'!Q178</f>
        <v>0</v>
      </c>
      <c r="M98" s="527"/>
      <c r="N98" s="375">
        <f>ROUND(K98*$N$4,0)</f>
        <v>110000</v>
      </c>
    </row>
    <row r="99" spans="1:14" ht="12.75" customHeight="1" x14ac:dyDescent="0.2">
      <c r="A99" s="53"/>
      <c r="B99" s="2"/>
      <c r="C99" s="218"/>
      <c r="D99" s="219"/>
      <c r="E99" s="83" t="str">
        <f>CONCATENATE("現地通貨（",$L$5,"）")</f>
        <v>現地通貨（MMK）</v>
      </c>
      <c r="F99" s="36">
        <f t="shared" si="15"/>
        <v>100</v>
      </c>
      <c r="G99" s="80"/>
      <c r="H99" s="36">
        <f>K99</f>
        <v>100</v>
      </c>
      <c r="I99" s="81"/>
      <c r="J99" s="82"/>
      <c r="K99" s="345">
        <f>'別表5；現地事業管理費　ﾊﾟｰﾄﾅｰ'!P179</f>
        <v>100</v>
      </c>
      <c r="L99" s="365">
        <f>'別表5；現地事業管理費　ﾊﾟｰﾄﾅｰ'!Q179</f>
        <v>0</v>
      </c>
      <c r="M99" s="527"/>
      <c r="N99" s="46">
        <f>ROUND(K99*$N$5,0)</f>
        <v>8</v>
      </c>
    </row>
    <row r="100" spans="1:14" ht="12.75" customHeight="1" outlineLevel="1" x14ac:dyDescent="0.2">
      <c r="A100" s="53"/>
      <c r="B100" s="2"/>
      <c r="C100" s="380"/>
      <c r="D100" s="5"/>
      <c r="E100" s="83" t="str">
        <f>CONCATENATE("現地通貨（",$L$6,"）")</f>
        <v>現地通貨（THB）</v>
      </c>
      <c r="F100" s="36">
        <f t="shared" si="15"/>
        <v>10</v>
      </c>
      <c r="G100" s="80"/>
      <c r="H100" s="81"/>
      <c r="I100" s="36">
        <f>K100</f>
        <v>10</v>
      </c>
      <c r="J100" s="82"/>
      <c r="K100" s="487">
        <f>'別表5；現地事業管理費　ﾊﾟｰﾄﾅｰ'!P180</f>
        <v>10</v>
      </c>
      <c r="L100" s="488">
        <f>'別表5；現地事業管理費　ﾊﾟｰﾄﾅｰ'!Q180</f>
        <v>0</v>
      </c>
      <c r="M100" s="527"/>
      <c r="N100" s="46">
        <f>ROUND(K100*$N$6,0)</f>
        <v>30</v>
      </c>
    </row>
    <row r="101" spans="1:14" ht="12.75" customHeight="1" x14ac:dyDescent="0.2">
      <c r="A101" s="53"/>
      <c r="B101" s="2"/>
      <c r="C101" s="218" t="s">
        <v>483</v>
      </c>
      <c r="D101" s="219"/>
      <c r="E101" s="30" t="str">
        <f>$L$4</f>
        <v>USD</v>
      </c>
      <c r="F101" s="35">
        <f>K101+L101</f>
        <v>2000</v>
      </c>
      <c r="G101" s="34">
        <f>K101</f>
        <v>2000</v>
      </c>
      <c r="H101" s="49"/>
      <c r="I101" s="49"/>
      <c r="J101" s="79"/>
      <c r="K101" s="35">
        <f>K104+K107</f>
        <v>2000</v>
      </c>
      <c r="L101" s="35">
        <f>L104+L107</f>
        <v>0</v>
      </c>
      <c r="M101" s="527"/>
      <c r="N101" s="45">
        <f>ROUND(K101*$N$4,0)</f>
        <v>220000</v>
      </c>
    </row>
    <row r="102" spans="1:14" ht="12.75" customHeight="1" x14ac:dyDescent="0.2">
      <c r="A102" s="53"/>
      <c r="B102" s="2"/>
      <c r="C102" s="218"/>
      <c r="D102" s="219"/>
      <c r="E102" s="83" t="str">
        <f>CONCATENATE("小計（",$L$5,"）")</f>
        <v>小計（MMK）</v>
      </c>
      <c r="F102" s="36">
        <f>K102+L102</f>
        <v>200</v>
      </c>
      <c r="G102" s="80"/>
      <c r="H102" s="36">
        <f>K102</f>
        <v>200</v>
      </c>
      <c r="I102" s="81"/>
      <c r="J102" s="82"/>
      <c r="K102" s="36">
        <f t="shared" ref="K102:L103" si="17">K105+K108</f>
        <v>200</v>
      </c>
      <c r="L102" s="36">
        <f t="shared" si="17"/>
        <v>0</v>
      </c>
      <c r="M102" s="527"/>
      <c r="N102" s="46">
        <f>ROUND(K102*$N$5,0)</f>
        <v>16</v>
      </c>
    </row>
    <row r="103" spans="1:14" ht="12.75" customHeight="1" outlineLevel="1" x14ac:dyDescent="0.2">
      <c r="A103" s="53"/>
      <c r="B103" s="2"/>
      <c r="C103" s="218"/>
      <c r="D103" s="220"/>
      <c r="E103" s="368" t="str">
        <f>CONCATENATE("小計（",$L$6,"）")</f>
        <v>小計（THB）</v>
      </c>
      <c r="F103" s="372">
        <f>K103+L103</f>
        <v>20</v>
      </c>
      <c r="G103" s="370"/>
      <c r="H103" s="371"/>
      <c r="I103" s="372">
        <f>K103</f>
        <v>20</v>
      </c>
      <c r="J103" s="373"/>
      <c r="K103" s="372">
        <f t="shared" si="17"/>
        <v>20</v>
      </c>
      <c r="L103" s="372">
        <f t="shared" si="17"/>
        <v>0</v>
      </c>
      <c r="M103" s="527"/>
      <c r="N103" s="379">
        <f>ROUND(K103*$N$6,0)</f>
        <v>60</v>
      </c>
    </row>
    <row r="104" spans="1:14" ht="12.75" customHeight="1" x14ac:dyDescent="0.2">
      <c r="A104" s="53"/>
      <c r="B104" s="2"/>
      <c r="C104" s="218"/>
      <c r="D104" s="219" t="s">
        <v>484</v>
      </c>
      <c r="E104" s="344" t="str">
        <f>$L$4</f>
        <v>USD</v>
      </c>
      <c r="F104" s="365">
        <f t="shared" ref="F104:F174" si="18">K104+L104</f>
        <v>1000</v>
      </c>
      <c r="G104" s="366">
        <f>K104</f>
        <v>1000</v>
      </c>
      <c r="H104" s="367"/>
      <c r="I104" s="367"/>
      <c r="J104" s="259"/>
      <c r="K104" s="365">
        <f>'別表5；現地事業管理費　ﾊﾟｰﾄﾅｰ'!P192</f>
        <v>1000</v>
      </c>
      <c r="L104" s="365">
        <f>'別表5；現地事業管理費　ﾊﾟｰﾄﾅｰ'!Q192</f>
        <v>0</v>
      </c>
      <c r="M104" s="527"/>
      <c r="N104" s="375">
        <f>ROUND(K104*$N$4,0)</f>
        <v>110000</v>
      </c>
    </row>
    <row r="105" spans="1:14" ht="12.75" customHeight="1" x14ac:dyDescent="0.2">
      <c r="A105" s="53"/>
      <c r="B105" s="2"/>
      <c r="C105" s="218"/>
      <c r="D105" s="219"/>
      <c r="E105" s="83" t="str">
        <f>CONCATENATE("現地通貨（",$L$5,"）")</f>
        <v>現地通貨（MMK）</v>
      </c>
      <c r="F105" s="36">
        <f t="shared" si="18"/>
        <v>100</v>
      </c>
      <c r="G105" s="80"/>
      <c r="H105" s="36">
        <f>K105</f>
        <v>100</v>
      </c>
      <c r="I105" s="81"/>
      <c r="J105" s="82"/>
      <c r="K105" s="365">
        <f>'別表5；現地事業管理費　ﾊﾟｰﾄﾅｰ'!P193</f>
        <v>100</v>
      </c>
      <c r="L105" s="365">
        <f>'別表5；現地事業管理費　ﾊﾟｰﾄﾅｰ'!Q193</f>
        <v>0</v>
      </c>
      <c r="M105" s="527"/>
      <c r="N105" s="46">
        <f>ROUND(K105*$N$5,0)</f>
        <v>8</v>
      </c>
    </row>
    <row r="106" spans="1:14" ht="12.75" customHeight="1" outlineLevel="1" x14ac:dyDescent="0.2">
      <c r="A106" s="53"/>
      <c r="B106" s="2"/>
      <c r="C106" s="218"/>
      <c r="D106" s="220"/>
      <c r="E106" s="368" t="str">
        <f>CONCATENATE("現地通貨（",$L$6,"）")</f>
        <v>現地通貨（THB）</v>
      </c>
      <c r="F106" s="372">
        <f t="shared" si="18"/>
        <v>10</v>
      </c>
      <c r="G106" s="370"/>
      <c r="H106" s="371"/>
      <c r="I106" s="372">
        <f>K106</f>
        <v>10</v>
      </c>
      <c r="J106" s="373"/>
      <c r="K106" s="378">
        <f>'別表5；現地事業管理費　ﾊﾟｰﾄﾅｰ'!P194</f>
        <v>10</v>
      </c>
      <c r="L106" s="372">
        <f>'別表5；現地事業管理費　ﾊﾟｰﾄﾅｰ'!Q194</f>
        <v>0</v>
      </c>
      <c r="M106" s="527"/>
      <c r="N106" s="379">
        <f>ROUND(K106*$N$6,0)</f>
        <v>30</v>
      </c>
    </row>
    <row r="107" spans="1:14" ht="12.75" customHeight="1" x14ac:dyDescent="0.2">
      <c r="A107" s="53"/>
      <c r="B107" s="2"/>
      <c r="C107" s="218"/>
      <c r="D107" s="219" t="s">
        <v>485</v>
      </c>
      <c r="E107" s="344" t="str">
        <f>$L$4</f>
        <v>USD</v>
      </c>
      <c r="F107" s="365">
        <f t="shared" si="18"/>
        <v>1000</v>
      </c>
      <c r="G107" s="366">
        <f>K107</f>
        <v>1000</v>
      </c>
      <c r="H107" s="367"/>
      <c r="I107" s="367"/>
      <c r="J107" s="259"/>
      <c r="K107" s="365">
        <f>'別表5；現地事業管理費　ﾊﾟｰﾄﾅｰ'!P203</f>
        <v>1000</v>
      </c>
      <c r="L107" s="365">
        <f>'別表5；現地事業管理費　ﾊﾟｰﾄﾅｰ'!Q203</f>
        <v>0</v>
      </c>
      <c r="M107" s="527"/>
      <c r="N107" s="375">
        <f>ROUND(K107*$N$4,0)</f>
        <v>110000</v>
      </c>
    </row>
    <row r="108" spans="1:14" ht="12.75" customHeight="1" x14ac:dyDescent="0.2">
      <c r="A108" s="53"/>
      <c r="B108" s="2"/>
      <c r="C108" s="218"/>
      <c r="D108" s="219"/>
      <c r="E108" s="83" t="str">
        <f>CONCATENATE("現地通貨（",$L$5,"）")</f>
        <v>現地通貨（MMK）</v>
      </c>
      <c r="F108" s="36">
        <f t="shared" si="18"/>
        <v>100</v>
      </c>
      <c r="G108" s="80"/>
      <c r="H108" s="36">
        <f>K108</f>
        <v>100</v>
      </c>
      <c r="I108" s="81"/>
      <c r="J108" s="82"/>
      <c r="K108" s="365">
        <f>'別表5；現地事業管理費　ﾊﾟｰﾄﾅｰ'!P204</f>
        <v>100</v>
      </c>
      <c r="L108" s="365">
        <f>'別表5；現地事業管理費　ﾊﾟｰﾄﾅｰ'!Q204</f>
        <v>0</v>
      </c>
      <c r="M108" s="527"/>
      <c r="N108" s="46">
        <f>ROUND(K108*$N$5,0)</f>
        <v>8</v>
      </c>
    </row>
    <row r="109" spans="1:14" ht="12.75" customHeight="1" outlineLevel="1" x14ac:dyDescent="0.2">
      <c r="A109" s="53"/>
      <c r="B109" s="2"/>
      <c r="C109" s="218"/>
      <c r="D109" s="219"/>
      <c r="E109" s="83" t="str">
        <f>CONCATENATE("現地通貨（",$L$6,"）")</f>
        <v>現地通貨（THB）</v>
      </c>
      <c r="F109" s="36">
        <f t="shared" si="18"/>
        <v>10</v>
      </c>
      <c r="G109" s="80"/>
      <c r="H109" s="81"/>
      <c r="I109" s="36">
        <f>K109</f>
        <v>10</v>
      </c>
      <c r="J109" s="82"/>
      <c r="K109" s="365">
        <f>'別表5；現地事業管理費　ﾊﾟｰﾄﾅｰ'!P205</f>
        <v>10</v>
      </c>
      <c r="L109" s="365">
        <f>'別表5；現地事業管理費　ﾊﾟｰﾄﾅｰ'!Q205</f>
        <v>0</v>
      </c>
      <c r="M109" s="527"/>
      <c r="N109" s="46">
        <f>ROUND(K109*$N$6,0)</f>
        <v>30</v>
      </c>
    </row>
    <row r="110" spans="1:14" ht="12.75" customHeight="1" x14ac:dyDescent="0.2">
      <c r="A110" s="53"/>
      <c r="B110" s="2"/>
      <c r="C110" s="112" t="s">
        <v>486</v>
      </c>
      <c r="D110" s="113"/>
      <c r="E110" s="30" t="str">
        <f>CONCATENATE("小計（",$L$4,"）")</f>
        <v>小計（USD）</v>
      </c>
      <c r="F110" s="35">
        <f t="shared" si="18"/>
        <v>11000</v>
      </c>
      <c r="G110" s="34">
        <f>K110</f>
        <v>11000</v>
      </c>
      <c r="H110" s="49"/>
      <c r="I110" s="49"/>
      <c r="J110" s="79"/>
      <c r="K110" s="35">
        <f t="shared" ref="K110:L113" si="19">K114+K118+K122</f>
        <v>11000</v>
      </c>
      <c r="L110" s="35">
        <f t="shared" si="19"/>
        <v>0</v>
      </c>
      <c r="M110" s="527"/>
      <c r="N110" s="45">
        <f>ROUND(K110*$N$4,0)</f>
        <v>1210000</v>
      </c>
    </row>
    <row r="111" spans="1:14" ht="12.75" customHeight="1" x14ac:dyDescent="0.2">
      <c r="A111" s="53"/>
      <c r="B111" s="2"/>
      <c r="C111" s="8"/>
      <c r="D111" s="9"/>
      <c r="E111" s="83" t="str">
        <f>CONCATENATE("小計（",$L$5,"）")</f>
        <v>小計（MMK）</v>
      </c>
      <c r="F111" s="36">
        <f t="shared" si="18"/>
        <v>1000</v>
      </c>
      <c r="G111" s="80"/>
      <c r="H111" s="36">
        <f>K111</f>
        <v>1000</v>
      </c>
      <c r="I111" s="81"/>
      <c r="J111" s="82"/>
      <c r="K111" s="36">
        <f t="shared" si="19"/>
        <v>1000</v>
      </c>
      <c r="L111" s="36">
        <f t="shared" si="19"/>
        <v>0</v>
      </c>
      <c r="M111" s="527"/>
      <c r="N111" s="46">
        <f>ROUND(K111*$N$5,0)</f>
        <v>80</v>
      </c>
    </row>
    <row r="112" spans="1:14" ht="12.75" customHeight="1" outlineLevel="1" x14ac:dyDescent="0.2">
      <c r="A112" s="53"/>
      <c r="B112" s="2"/>
      <c r="C112" s="8"/>
      <c r="D112" s="9"/>
      <c r="E112" s="83" t="str">
        <f>CONCATENATE("小計（",$L$6,"）")</f>
        <v>小計（THB）</v>
      </c>
      <c r="F112" s="36">
        <f t="shared" si="18"/>
        <v>100</v>
      </c>
      <c r="G112" s="80"/>
      <c r="H112" s="81"/>
      <c r="I112" s="36">
        <f>K112</f>
        <v>100</v>
      </c>
      <c r="J112" s="82"/>
      <c r="K112" s="36">
        <f t="shared" si="19"/>
        <v>100</v>
      </c>
      <c r="L112" s="36">
        <f t="shared" si="19"/>
        <v>0</v>
      </c>
      <c r="M112" s="527"/>
      <c r="N112" s="46">
        <f>ROUND(K112*$N$6,0)</f>
        <v>300</v>
      </c>
    </row>
    <row r="113" spans="1:14" ht="12.75" customHeight="1" outlineLevel="1" x14ac:dyDescent="0.2">
      <c r="A113" s="53"/>
      <c r="B113" s="2"/>
      <c r="C113" s="8"/>
      <c r="D113" s="377"/>
      <c r="E113" s="462" t="str">
        <f>CONCATENATE("小計（",$L$7,"）")</f>
        <v>小計（日本円）</v>
      </c>
      <c r="F113" s="486">
        <f>K113+L113</f>
        <v>0</v>
      </c>
      <c r="G113" s="463"/>
      <c r="H113" s="464"/>
      <c r="I113" s="464"/>
      <c r="J113" s="465">
        <f>K113</f>
        <v>0</v>
      </c>
      <c r="K113" s="465">
        <f t="shared" si="19"/>
        <v>0</v>
      </c>
      <c r="L113" s="465">
        <f t="shared" si="19"/>
        <v>0</v>
      </c>
      <c r="M113" s="527"/>
      <c r="N113" s="489">
        <f>K113</f>
        <v>0</v>
      </c>
    </row>
    <row r="114" spans="1:14" ht="12.75" customHeight="1" x14ac:dyDescent="0.2">
      <c r="A114" s="53"/>
      <c r="B114" s="2"/>
      <c r="C114" s="218"/>
      <c r="D114" s="219" t="s">
        <v>487</v>
      </c>
      <c r="E114" s="344" t="str">
        <f>$L$4</f>
        <v>USD</v>
      </c>
      <c r="F114" s="365">
        <f t="shared" si="18"/>
        <v>1000</v>
      </c>
      <c r="G114" s="366">
        <f>K114</f>
        <v>1000</v>
      </c>
      <c r="H114" s="367"/>
      <c r="I114" s="367"/>
      <c r="J114" s="259"/>
      <c r="K114" s="365">
        <f>'別表5；現地事業管理費　ﾊﾟｰﾄﾅｰ'!P215</f>
        <v>1000</v>
      </c>
      <c r="L114" s="365">
        <f>'別表5；現地事業管理費　ﾊﾟｰﾄﾅｰ'!Q215</f>
        <v>0</v>
      </c>
      <c r="M114" s="527"/>
      <c r="N114" s="375">
        <f>ROUND(K114*$N$4,0)</f>
        <v>110000</v>
      </c>
    </row>
    <row r="115" spans="1:14" ht="12.75" customHeight="1" x14ac:dyDescent="0.2">
      <c r="A115" s="53"/>
      <c r="B115" s="2"/>
      <c r="C115" s="218"/>
      <c r="D115" s="219"/>
      <c r="E115" s="83" t="str">
        <f>CONCATENATE("現地通貨（",$L$5,"）")</f>
        <v>現地通貨（MMK）</v>
      </c>
      <c r="F115" s="36">
        <f t="shared" si="18"/>
        <v>100</v>
      </c>
      <c r="G115" s="80"/>
      <c r="H115" s="36">
        <f>K115</f>
        <v>100</v>
      </c>
      <c r="I115" s="81"/>
      <c r="J115" s="82"/>
      <c r="K115" s="365">
        <f>'別表5；現地事業管理費　ﾊﾟｰﾄﾅｰ'!P216</f>
        <v>100</v>
      </c>
      <c r="L115" s="365">
        <f>'別表5；現地事業管理費　ﾊﾟｰﾄﾅｰ'!Q216</f>
        <v>0</v>
      </c>
      <c r="M115" s="527"/>
      <c r="N115" s="46">
        <f>ROUND(K115*$N$5,0)</f>
        <v>8</v>
      </c>
    </row>
    <row r="116" spans="1:14" ht="12.75" customHeight="1" outlineLevel="1" x14ac:dyDescent="0.2">
      <c r="A116" s="53"/>
      <c r="B116" s="2"/>
      <c r="C116" s="218"/>
      <c r="D116" s="9"/>
      <c r="E116" s="83" t="str">
        <f>CONCATENATE("現地通貨（",$L$6,"）")</f>
        <v>現地通貨（THB）</v>
      </c>
      <c r="F116" s="36">
        <f t="shared" si="18"/>
        <v>10</v>
      </c>
      <c r="G116" s="80"/>
      <c r="H116" s="81"/>
      <c r="I116" s="36">
        <f>K116</f>
        <v>10</v>
      </c>
      <c r="J116" s="82"/>
      <c r="K116" s="365">
        <f>'別表5；現地事業管理費　ﾊﾟｰﾄﾅｰ'!P217</f>
        <v>10</v>
      </c>
      <c r="L116" s="365">
        <f>'別表5；現地事業管理費　ﾊﾟｰﾄﾅｰ'!Q217</f>
        <v>0</v>
      </c>
      <c r="M116" s="527"/>
      <c r="N116" s="46">
        <f>ROUND(K116*$N$6,0)</f>
        <v>30</v>
      </c>
    </row>
    <row r="117" spans="1:14" ht="12.75" customHeight="1" outlineLevel="1" x14ac:dyDescent="0.2">
      <c r="A117" s="53"/>
      <c r="B117" s="2"/>
      <c r="C117" s="8"/>
      <c r="D117" s="377"/>
      <c r="E117" s="462" t="str">
        <f>$L$7</f>
        <v>日本円</v>
      </c>
      <c r="F117" s="465">
        <f t="shared" si="18"/>
        <v>0</v>
      </c>
      <c r="G117" s="463"/>
      <c r="H117" s="464"/>
      <c r="I117" s="464"/>
      <c r="J117" s="514">
        <f>K117</f>
        <v>0</v>
      </c>
      <c r="K117" s="378">
        <f>'別表5；現地事業管理費　ﾊﾟｰﾄﾅｰ'!P218</f>
        <v>0</v>
      </c>
      <c r="L117" s="372">
        <f>'別表5；現地事業管理費　ﾊﾟｰﾄﾅｰ'!Q218</f>
        <v>0</v>
      </c>
      <c r="M117" s="527"/>
      <c r="N117" s="489">
        <f>K117</f>
        <v>0</v>
      </c>
    </row>
    <row r="118" spans="1:14" ht="12.75" customHeight="1" x14ac:dyDescent="0.2">
      <c r="A118" s="53"/>
      <c r="B118" s="2"/>
      <c r="C118" s="218"/>
      <c r="D118" s="219" t="s">
        <v>488</v>
      </c>
      <c r="E118" s="344" t="str">
        <f>$L$4</f>
        <v>USD</v>
      </c>
      <c r="F118" s="365">
        <f t="shared" si="18"/>
        <v>1000</v>
      </c>
      <c r="G118" s="366">
        <f>K118</f>
        <v>1000</v>
      </c>
      <c r="H118" s="367"/>
      <c r="I118" s="367"/>
      <c r="J118" s="259"/>
      <c r="K118" s="365">
        <f>'別表5；現地事業管理費　ﾊﾟｰﾄﾅｰ'!P227</f>
        <v>1000</v>
      </c>
      <c r="L118" s="365">
        <f>'別表5；現地事業管理費　ﾊﾟｰﾄﾅｰ'!Q227</f>
        <v>0</v>
      </c>
      <c r="M118" s="527"/>
      <c r="N118" s="375">
        <f>ROUND(K118*$N$4,0)</f>
        <v>110000</v>
      </c>
    </row>
    <row r="119" spans="1:14" ht="12.75" customHeight="1" x14ac:dyDescent="0.2">
      <c r="A119" s="53"/>
      <c r="B119" s="2"/>
      <c r="C119" s="218"/>
      <c r="D119" s="219"/>
      <c r="E119" s="83" t="str">
        <f>CONCATENATE("現地通貨（",$L$5,"）")</f>
        <v>現地通貨（MMK）</v>
      </c>
      <c r="F119" s="36">
        <f t="shared" si="18"/>
        <v>100</v>
      </c>
      <c r="G119" s="80"/>
      <c r="H119" s="36">
        <f>K119</f>
        <v>100</v>
      </c>
      <c r="I119" s="81"/>
      <c r="J119" s="82"/>
      <c r="K119" s="365">
        <f>'別表5；現地事業管理費　ﾊﾟｰﾄﾅｰ'!P228</f>
        <v>100</v>
      </c>
      <c r="L119" s="365">
        <f>'別表5；現地事業管理費　ﾊﾟｰﾄﾅｰ'!Q228</f>
        <v>0</v>
      </c>
      <c r="M119" s="527"/>
      <c r="N119" s="46">
        <f>ROUND(K119*$N$5,0)</f>
        <v>8</v>
      </c>
    </row>
    <row r="120" spans="1:14" ht="12.75" customHeight="1" outlineLevel="1" x14ac:dyDescent="0.2">
      <c r="A120" s="53"/>
      <c r="B120" s="2"/>
      <c r="C120" s="218"/>
      <c r="D120" s="9"/>
      <c r="E120" s="83" t="str">
        <f>CONCATENATE("現地通貨（",$L$6,"）")</f>
        <v>現地通貨（THB）</v>
      </c>
      <c r="F120" s="36">
        <f t="shared" si="18"/>
        <v>10</v>
      </c>
      <c r="G120" s="80"/>
      <c r="H120" s="81"/>
      <c r="I120" s="36">
        <f>K120</f>
        <v>10</v>
      </c>
      <c r="J120" s="82"/>
      <c r="K120" s="36">
        <f>'別表5；現地事業管理費　ﾊﾟｰﾄﾅｰ'!P229</f>
        <v>10</v>
      </c>
      <c r="L120" s="36">
        <f>'別表5；現地事業管理費　ﾊﾟｰﾄﾅｰ'!Q229</f>
        <v>0</v>
      </c>
      <c r="M120" s="527"/>
      <c r="N120" s="46">
        <f>ROUND(K120*$N$6,0)</f>
        <v>30</v>
      </c>
    </row>
    <row r="121" spans="1:14" ht="12.75" customHeight="1" outlineLevel="1" x14ac:dyDescent="0.2">
      <c r="A121" s="53"/>
      <c r="B121" s="2"/>
      <c r="C121" s="8"/>
      <c r="D121" s="377"/>
      <c r="E121" s="368" t="str">
        <f>$L$7</f>
        <v>日本円</v>
      </c>
      <c r="F121" s="372">
        <f t="shared" si="18"/>
        <v>0</v>
      </c>
      <c r="G121" s="370"/>
      <c r="H121" s="371"/>
      <c r="I121" s="371"/>
      <c r="J121" s="372">
        <f>K121</f>
        <v>0</v>
      </c>
      <c r="K121" s="378">
        <f>'別表5；現地事業管理費　ﾊﾟｰﾄﾅｰ'!P230</f>
        <v>0</v>
      </c>
      <c r="L121" s="372">
        <f>'別表5；現地事業管理費　ﾊﾟｰﾄﾅｰ'!Q230</f>
        <v>0</v>
      </c>
      <c r="M121" s="527"/>
      <c r="N121" s="489">
        <f>K121</f>
        <v>0</v>
      </c>
    </row>
    <row r="122" spans="1:14" ht="12.75" customHeight="1" x14ac:dyDescent="0.2">
      <c r="A122" s="53"/>
      <c r="B122" s="2"/>
      <c r="C122" s="218"/>
      <c r="D122" s="219" t="s">
        <v>489</v>
      </c>
      <c r="E122" s="344" t="str">
        <f>$L$4</f>
        <v>USD</v>
      </c>
      <c r="F122" s="365">
        <f t="shared" si="18"/>
        <v>9000</v>
      </c>
      <c r="G122" s="366">
        <f>K122</f>
        <v>9000</v>
      </c>
      <c r="H122" s="367"/>
      <c r="I122" s="367"/>
      <c r="J122" s="259"/>
      <c r="K122" s="365">
        <f>'別表5；現地事業管理費　ﾊﾟｰﾄﾅｰ'!P243</f>
        <v>9000</v>
      </c>
      <c r="L122" s="365">
        <f>'別表5；現地事業管理費　ﾊﾟｰﾄﾅｰ'!Q243</f>
        <v>0</v>
      </c>
      <c r="M122" s="527"/>
      <c r="N122" s="375">
        <f>ROUND(K122*$N$4,0)</f>
        <v>990000</v>
      </c>
    </row>
    <row r="123" spans="1:14" ht="12.75" customHeight="1" x14ac:dyDescent="0.2">
      <c r="A123" s="53"/>
      <c r="B123" s="2"/>
      <c r="C123" s="218"/>
      <c r="D123" s="219"/>
      <c r="E123" s="83" t="str">
        <f>CONCATENATE("現地通貨（",$L$5,"）")</f>
        <v>現地通貨（MMK）</v>
      </c>
      <c r="F123" s="36">
        <f t="shared" si="18"/>
        <v>800</v>
      </c>
      <c r="G123" s="80"/>
      <c r="H123" s="36">
        <f>K123</f>
        <v>800</v>
      </c>
      <c r="I123" s="81"/>
      <c r="J123" s="82"/>
      <c r="K123" s="365">
        <f>'別表5；現地事業管理費　ﾊﾟｰﾄﾅｰ'!P244</f>
        <v>800</v>
      </c>
      <c r="L123" s="365">
        <f>'別表5；現地事業管理費　ﾊﾟｰﾄﾅｰ'!Q244</f>
        <v>0</v>
      </c>
      <c r="M123" s="527"/>
      <c r="N123" s="46">
        <f>ROUND(K123*$N$5,0)</f>
        <v>64</v>
      </c>
    </row>
    <row r="124" spans="1:14" ht="12.75" customHeight="1" outlineLevel="1" x14ac:dyDescent="0.2">
      <c r="A124" s="53"/>
      <c r="B124" s="2"/>
      <c r="C124" s="8"/>
      <c r="D124" s="9"/>
      <c r="E124" s="83" t="str">
        <f>CONCATENATE("現地通貨（",$L$6,"）")</f>
        <v>現地通貨（THB）</v>
      </c>
      <c r="F124" s="36">
        <f t="shared" si="18"/>
        <v>80</v>
      </c>
      <c r="G124" s="80"/>
      <c r="H124" s="81"/>
      <c r="I124" s="36">
        <f>K124</f>
        <v>80</v>
      </c>
      <c r="J124" s="82"/>
      <c r="K124" s="365">
        <f>'別表5；現地事業管理費　ﾊﾟｰﾄﾅｰ'!P245</f>
        <v>80</v>
      </c>
      <c r="L124" s="365">
        <f>'別表5；現地事業管理費　ﾊﾟｰﾄﾅｰ'!Q245</f>
        <v>0</v>
      </c>
      <c r="M124" s="527"/>
      <c r="N124" s="46">
        <f>ROUND(K124*$N$6,0)</f>
        <v>240</v>
      </c>
    </row>
    <row r="125" spans="1:14" ht="12.75" customHeight="1" outlineLevel="1" x14ac:dyDescent="0.2">
      <c r="A125" s="53"/>
      <c r="B125" s="2"/>
      <c r="C125" s="8"/>
      <c r="D125" s="377"/>
      <c r="E125" s="368" t="str">
        <f>$L$7</f>
        <v>日本円</v>
      </c>
      <c r="F125" s="372">
        <f t="shared" si="18"/>
        <v>0</v>
      </c>
      <c r="G125" s="370"/>
      <c r="H125" s="371"/>
      <c r="I125" s="371"/>
      <c r="J125" s="372">
        <f>K125</f>
        <v>0</v>
      </c>
      <c r="K125" s="365">
        <f>'別表5；現地事業管理費　ﾊﾟｰﾄﾅｰ'!P246</f>
        <v>0</v>
      </c>
      <c r="L125" s="365">
        <f>'別表5；現地事業管理費　ﾊﾟｰﾄﾅｰ'!Q246</f>
        <v>0</v>
      </c>
      <c r="M125" s="527"/>
      <c r="N125" s="352">
        <f>K125</f>
        <v>0</v>
      </c>
    </row>
    <row r="126" spans="1:14" ht="12.75" customHeight="1" x14ac:dyDescent="0.2">
      <c r="A126" s="53"/>
      <c r="B126" s="2"/>
      <c r="C126" s="112" t="s">
        <v>490</v>
      </c>
      <c r="D126" s="113"/>
      <c r="E126" s="30" t="str">
        <f>CONCATENATE("小計（",$L$4,"）")</f>
        <v>小計（USD）</v>
      </c>
      <c r="F126" s="150">
        <f>K126+L126</f>
        <v>0</v>
      </c>
      <c r="G126" s="35">
        <f>K126</f>
        <v>0</v>
      </c>
      <c r="H126" s="49"/>
      <c r="I126" s="49"/>
      <c r="J126" s="49"/>
      <c r="K126" s="150">
        <f>K130+K134+K138</f>
        <v>0</v>
      </c>
      <c r="L126" s="35">
        <f>L130+L134+L138</f>
        <v>0</v>
      </c>
      <c r="M126" s="527"/>
      <c r="N126" s="155">
        <f>ROUND(K126*$N$4,0)</f>
        <v>0</v>
      </c>
    </row>
    <row r="127" spans="1:14" ht="12.75" customHeight="1" x14ac:dyDescent="0.2">
      <c r="A127" s="53"/>
      <c r="B127" s="2"/>
      <c r="C127" s="8"/>
      <c r="D127" s="9"/>
      <c r="E127" s="83" t="str">
        <f>CONCATENATE("小計（",$L$5,"）")</f>
        <v>小計（MMK）</v>
      </c>
      <c r="F127" s="156">
        <f>K127+L127</f>
        <v>0</v>
      </c>
      <c r="G127" s="80"/>
      <c r="H127" s="36">
        <f>K127</f>
        <v>0</v>
      </c>
      <c r="I127" s="81"/>
      <c r="J127" s="82"/>
      <c r="K127" s="156">
        <f t="shared" ref="K127:L129" si="20">K131+K135+K139</f>
        <v>0</v>
      </c>
      <c r="L127" s="36">
        <f t="shared" si="20"/>
        <v>0</v>
      </c>
      <c r="M127" s="527"/>
      <c r="N127" s="161">
        <f>ROUND(K127*$N$5,0)</f>
        <v>0</v>
      </c>
    </row>
    <row r="128" spans="1:14" ht="12.75" customHeight="1" x14ac:dyDescent="0.2">
      <c r="A128" s="53"/>
      <c r="B128" s="2"/>
      <c r="C128" s="8"/>
      <c r="D128" s="9"/>
      <c r="E128" s="83" t="str">
        <f>CONCATENATE("小計（",$L$6,"）")</f>
        <v>小計（THB）</v>
      </c>
      <c r="F128" s="156">
        <f>K128+L128</f>
        <v>0</v>
      </c>
      <c r="G128" s="80"/>
      <c r="H128" s="81"/>
      <c r="I128" s="36">
        <f>K128</f>
        <v>0</v>
      </c>
      <c r="J128" s="82"/>
      <c r="K128" s="156">
        <f t="shared" si="20"/>
        <v>0</v>
      </c>
      <c r="L128" s="36">
        <f t="shared" si="20"/>
        <v>0</v>
      </c>
      <c r="M128" s="527"/>
      <c r="N128" s="161">
        <f>ROUND(K128*$N$6,0)</f>
        <v>0</v>
      </c>
    </row>
    <row r="129" spans="1:14" ht="12.75" customHeight="1" outlineLevel="1" x14ac:dyDescent="0.2">
      <c r="A129" s="53"/>
      <c r="B129" s="2"/>
      <c r="C129" s="8"/>
      <c r="D129" s="377"/>
      <c r="E129" s="368" t="str">
        <f>CONCATENATE("小計（",$L$7,"）")</f>
        <v>小計（日本円）</v>
      </c>
      <c r="F129" s="378">
        <f>K129+L129</f>
        <v>0</v>
      </c>
      <c r="G129" s="370"/>
      <c r="H129" s="371"/>
      <c r="I129" s="371"/>
      <c r="J129" s="372">
        <f>K129</f>
        <v>0</v>
      </c>
      <c r="K129" s="378">
        <f t="shared" si="20"/>
        <v>0</v>
      </c>
      <c r="L129" s="372">
        <f t="shared" si="20"/>
        <v>0</v>
      </c>
      <c r="M129" s="527"/>
      <c r="N129" s="352">
        <f>K129</f>
        <v>0</v>
      </c>
    </row>
    <row r="130" spans="1:14" ht="12.75" customHeight="1" x14ac:dyDescent="0.2">
      <c r="A130" s="53"/>
      <c r="B130" s="2"/>
      <c r="C130" s="8"/>
      <c r="D130" s="9" t="s">
        <v>491</v>
      </c>
      <c r="E130" s="344" t="str">
        <f>$L$4</f>
        <v>USD</v>
      </c>
      <c r="F130" s="345">
        <f t="shared" si="18"/>
        <v>0</v>
      </c>
      <c r="G130" s="365">
        <f>K130</f>
        <v>0</v>
      </c>
      <c r="H130" s="259"/>
      <c r="I130" s="259"/>
      <c r="J130" s="259"/>
      <c r="K130" s="345">
        <f>'別表5；現地事業管理費　ﾊﾟｰﾄﾅｰ'!P271</f>
        <v>0</v>
      </c>
      <c r="L130" s="345">
        <f>'別表5；現地事業管理費　ﾊﾟｰﾄﾅｰ'!Q271</f>
        <v>0</v>
      </c>
      <c r="M130" s="527"/>
      <c r="N130" s="351">
        <f>ROUND(K130*$N$4,0)</f>
        <v>0</v>
      </c>
    </row>
    <row r="131" spans="1:14" ht="12.75" customHeight="1" x14ac:dyDescent="0.2">
      <c r="A131" s="53"/>
      <c r="B131" s="2"/>
      <c r="C131" s="8"/>
      <c r="D131" s="9"/>
      <c r="E131" s="83" t="str">
        <f>CONCATENATE("現地通貨（",$L$5,"）")</f>
        <v>現地通貨（MMK）</v>
      </c>
      <c r="F131" s="36">
        <f t="shared" si="18"/>
        <v>0</v>
      </c>
      <c r="G131" s="80"/>
      <c r="H131" s="36">
        <f>K131</f>
        <v>0</v>
      </c>
      <c r="I131" s="81"/>
      <c r="J131" s="82"/>
      <c r="K131" s="345">
        <f>'別表5；現地事業管理費　ﾊﾟｰﾄﾅｰ'!P272</f>
        <v>0</v>
      </c>
      <c r="L131" s="345">
        <f>'別表5；現地事業管理費　ﾊﾟｰﾄﾅｰ'!Q272</f>
        <v>0</v>
      </c>
      <c r="M131" s="527"/>
      <c r="N131" s="161">
        <f>ROUND(K131*$N$5,0)</f>
        <v>0</v>
      </c>
    </row>
    <row r="132" spans="1:14" ht="12.75" customHeight="1" x14ac:dyDescent="0.2">
      <c r="A132" s="53"/>
      <c r="B132" s="2"/>
      <c r="C132" s="8"/>
      <c r="D132" s="9"/>
      <c r="E132" s="83" t="str">
        <f>CONCATENATE("現地通貨（",$L$6,"）")</f>
        <v>現地通貨（THB）</v>
      </c>
      <c r="F132" s="36">
        <f t="shared" si="18"/>
        <v>0</v>
      </c>
      <c r="G132" s="80"/>
      <c r="H132" s="80"/>
      <c r="I132" s="36">
        <f>K132</f>
        <v>0</v>
      </c>
      <c r="J132" s="82"/>
      <c r="K132" s="345">
        <f>'別表5；現地事業管理費　ﾊﾟｰﾄﾅｰ'!P273</f>
        <v>0</v>
      </c>
      <c r="L132" s="345">
        <f>'別表5；現地事業管理費　ﾊﾟｰﾄﾅｰ'!Q273</f>
        <v>0</v>
      </c>
      <c r="M132" s="527"/>
      <c r="N132" s="161">
        <f>ROUND(K132*$N$6,0)</f>
        <v>0</v>
      </c>
    </row>
    <row r="133" spans="1:14" ht="12.75" customHeight="1" outlineLevel="1" x14ac:dyDescent="0.2">
      <c r="A133" s="53"/>
      <c r="B133" s="2"/>
      <c r="C133" s="8"/>
      <c r="D133" s="377"/>
      <c r="E133" s="368" t="str">
        <f>$L$7</f>
        <v>日本円</v>
      </c>
      <c r="F133" s="372">
        <f t="shared" si="18"/>
        <v>0</v>
      </c>
      <c r="G133" s="370"/>
      <c r="H133" s="371"/>
      <c r="I133" s="371"/>
      <c r="J133" s="372">
        <f>K133</f>
        <v>0</v>
      </c>
      <c r="K133" s="378">
        <f>'別表5；現地事業管理費　ﾊﾟｰﾄﾅｰ'!P274</f>
        <v>0</v>
      </c>
      <c r="L133" s="378">
        <f>'別表5；現地事業管理費　ﾊﾟｰﾄﾅｰ'!Q274</f>
        <v>0</v>
      </c>
      <c r="M133" s="527"/>
      <c r="N133" s="352">
        <f>K133</f>
        <v>0</v>
      </c>
    </row>
    <row r="134" spans="1:14" ht="12.75" customHeight="1" x14ac:dyDescent="0.2">
      <c r="A134" s="53"/>
      <c r="B134" s="2"/>
      <c r="C134" s="8"/>
      <c r="D134" s="9" t="s">
        <v>492</v>
      </c>
      <c r="E134" s="344" t="str">
        <f>$L$4</f>
        <v>USD</v>
      </c>
      <c r="F134" s="345">
        <f t="shared" si="18"/>
        <v>0</v>
      </c>
      <c r="G134" s="365">
        <f>K134</f>
        <v>0</v>
      </c>
      <c r="H134" s="259"/>
      <c r="I134" s="259"/>
      <c r="J134" s="259"/>
      <c r="K134" s="345">
        <f>'別表5；現地事業管理費　ﾊﾟｰﾄﾅｰ'!P298</f>
        <v>0</v>
      </c>
      <c r="L134" s="345">
        <f>'別表5；現地事業管理費　ﾊﾟｰﾄﾅｰ'!Q298</f>
        <v>0</v>
      </c>
      <c r="M134" s="527"/>
      <c r="N134" s="351">
        <f>ROUND(K134*$N$4,0)</f>
        <v>0</v>
      </c>
    </row>
    <row r="135" spans="1:14" ht="12.75" customHeight="1" x14ac:dyDescent="0.2">
      <c r="A135" s="53"/>
      <c r="B135" s="2"/>
      <c r="C135" s="8"/>
      <c r="D135" s="9"/>
      <c r="E135" s="83" t="str">
        <f>CONCATENATE("現地通貨（",$L$5,"）")</f>
        <v>現地通貨（MMK）</v>
      </c>
      <c r="F135" s="36">
        <f t="shared" si="18"/>
        <v>0</v>
      </c>
      <c r="G135" s="80"/>
      <c r="H135" s="36">
        <f>K135</f>
        <v>0</v>
      </c>
      <c r="I135" s="81"/>
      <c r="J135" s="82"/>
      <c r="K135" s="345">
        <f>'別表5；現地事業管理費　ﾊﾟｰﾄﾅｰ'!P299</f>
        <v>0</v>
      </c>
      <c r="L135" s="345">
        <f>'別表5；現地事業管理費　ﾊﾟｰﾄﾅｰ'!Q299</f>
        <v>0</v>
      </c>
      <c r="M135" s="527"/>
      <c r="N135" s="161">
        <f>ROUND(K135*$N$5,0)</f>
        <v>0</v>
      </c>
    </row>
    <row r="136" spans="1:14" ht="12.75" customHeight="1" x14ac:dyDescent="0.2">
      <c r="A136" s="53"/>
      <c r="B136" s="2"/>
      <c r="C136" s="8"/>
      <c r="D136" s="9"/>
      <c r="E136" s="83" t="str">
        <f>CONCATENATE("現地通貨（",$L$6,"）")</f>
        <v>現地通貨（THB）</v>
      </c>
      <c r="F136" s="36">
        <f t="shared" si="18"/>
        <v>0</v>
      </c>
      <c r="G136" s="80"/>
      <c r="H136" s="80"/>
      <c r="I136" s="36">
        <f>K136</f>
        <v>0</v>
      </c>
      <c r="J136" s="82"/>
      <c r="K136" s="345">
        <f>'別表5；現地事業管理費　ﾊﾟｰﾄﾅｰ'!P300</f>
        <v>0</v>
      </c>
      <c r="L136" s="345">
        <f>'別表5；現地事業管理費　ﾊﾟｰﾄﾅｰ'!Q300</f>
        <v>0</v>
      </c>
      <c r="M136" s="527"/>
      <c r="N136" s="161">
        <f>ROUND(K136*$N$6,0)</f>
        <v>0</v>
      </c>
    </row>
    <row r="137" spans="1:14" ht="12.75" customHeight="1" outlineLevel="1" x14ac:dyDescent="0.2">
      <c r="A137" s="53"/>
      <c r="B137" s="2"/>
      <c r="C137" s="8"/>
      <c r="D137" s="377"/>
      <c r="E137" s="368" t="str">
        <f>$L$7</f>
        <v>日本円</v>
      </c>
      <c r="F137" s="372">
        <f t="shared" si="18"/>
        <v>0</v>
      </c>
      <c r="G137" s="370"/>
      <c r="H137" s="371"/>
      <c r="I137" s="371"/>
      <c r="J137" s="372">
        <f>K137</f>
        <v>0</v>
      </c>
      <c r="K137" s="378">
        <f>'別表5；現地事業管理費　ﾊﾟｰﾄﾅｰ'!P301</f>
        <v>0</v>
      </c>
      <c r="L137" s="378">
        <f>'別表5；現地事業管理費　ﾊﾟｰﾄﾅｰ'!Q301</f>
        <v>0</v>
      </c>
      <c r="M137" s="527"/>
      <c r="N137" s="352">
        <f>K137</f>
        <v>0</v>
      </c>
    </row>
    <row r="138" spans="1:14" ht="12.75" customHeight="1" x14ac:dyDescent="0.2">
      <c r="A138" s="53"/>
      <c r="B138" s="2"/>
      <c r="C138" s="8"/>
      <c r="D138" s="9" t="s">
        <v>493</v>
      </c>
      <c r="E138" s="344" t="str">
        <f>$L$4</f>
        <v>USD</v>
      </c>
      <c r="F138" s="345">
        <f t="shared" si="18"/>
        <v>0</v>
      </c>
      <c r="G138" s="365">
        <f>K138</f>
        <v>0</v>
      </c>
      <c r="H138" s="259"/>
      <c r="I138" s="259"/>
      <c r="J138" s="259"/>
      <c r="K138" s="345">
        <f>'別表5；現地事業管理費　ﾊﾟｰﾄﾅｰ'!P325</f>
        <v>0</v>
      </c>
      <c r="L138" s="345">
        <f>'別表5；現地事業管理費　ﾊﾟｰﾄﾅｰ'!Q325</f>
        <v>0</v>
      </c>
      <c r="M138" s="527"/>
      <c r="N138" s="351">
        <f>ROUND(K138*$N$4,0)</f>
        <v>0</v>
      </c>
    </row>
    <row r="139" spans="1:14" ht="12.75" customHeight="1" x14ac:dyDescent="0.2">
      <c r="A139" s="53"/>
      <c r="B139" s="8"/>
      <c r="C139" s="8"/>
      <c r="D139" s="9"/>
      <c r="E139" s="83" t="str">
        <f>CONCATENATE("現地通貨（",$L$5,"）")</f>
        <v>現地通貨（MMK）</v>
      </c>
      <c r="F139" s="36">
        <f t="shared" si="18"/>
        <v>0</v>
      </c>
      <c r="G139" s="80"/>
      <c r="H139" s="36">
        <f>K139</f>
        <v>0</v>
      </c>
      <c r="I139" s="81"/>
      <c r="J139" s="82"/>
      <c r="K139" s="345">
        <f>'別表5；現地事業管理費　ﾊﾟｰﾄﾅｰ'!P326</f>
        <v>0</v>
      </c>
      <c r="L139" s="345">
        <f>'別表5；現地事業管理費　ﾊﾟｰﾄﾅｰ'!Q326</f>
        <v>0</v>
      </c>
      <c r="M139" s="527"/>
      <c r="N139" s="161">
        <f>ROUND(K139*$N$5,0)</f>
        <v>0</v>
      </c>
    </row>
    <row r="140" spans="1:14" ht="12.75" customHeight="1" x14ac:dyDescent="0.2">
      <c r="A140" s="53"/>
      <c r="B140" s="8"/>
      <c r="C140" s="8"/>
      <c r="D140" s="9"/>
      <c r="E140" s="83" t="str">
        <f>CONCATENATE("現地通貨（",$L$6,"）")</f>
        <v>現地通貨（THB）</v>
      </c>
      <c r="F140" s="36">
        <f t="shared" si="18"/>
        <v>0</v>
      </c>
      <c r="G140" s="80"/>
      <c r="H140" s="80"/>
      <c r="I140" s="36">
        <f>K140</f>
        <v>0</v>
      </c>
      <c r="J140" s="82"/>
      <c r="K140" s="345">
        <f>'別表5；現地事業管理費　ﾊﾟｰﾄﾅｰ'!P327</f>
        <v>0</v>
      </c>
      <c r="L140" s="345">
        <f>'別表5；現地事業管理費　ﾊﾟｰﾄﾅｰ'!Q327</f>
        <v>0</v>
      </c>
      <c r="M140" s="527"/>
      <c r="N140" s="161">
        <f>ROUND(K140*$N$6,0)</f>
        <v>0</v>
      </c>
    </row>
    <row r="141" spans="1:14" ht="12.75" customHeight="1" outlineLevel="1" x14ac:dyDescent="0.2">
      <c r="A141" s="53"/>
      <c r="B141" s="8"/>
      <c r="C141" s="8"/>
      <c r="D141" s="9"/>
      <c r="E141" s="83" t="str">
        <f>$L$7</f>
        <v>日本円</v>
      </c>
      <c r="F141" s="36">
        <f t="shared" si="18"/>
        <v>0</v>
      </c>
      <c r="G141" s="80"/>
      <c r="H141" s="81"/>
      <c r="I141" s="81"/>
      <c r="J141" s="36">
        <f>K141</f>
        <v>0</v>
      </c>
      <c r="K141" s="345">
        <f>'別表5；現地事業管理費　ﾊﾟｰﾄﾅｰ'!P328</f>
        <v>0</v>
      </c>
      <c r="L141" s="345">
        <f>'別表5；現地事業管理費　ﾊﾟｰﾄﾅｰ'!Q328</f>
        <v>0</v>
      </c>
      <c r="M141" s="527"/>
      <c r="N141" s="165">
        <f>K141</f>
        <v>0</v>
      </c>
    </row>
    <row r="142" spans="1:14" ht="12.75" customHeight="1" x14ac:dyDescent="0.2">
      <c r="A142" s="53"/>
      <c r="B142" s="112" t="s">
        <v>494</v>
      </c>
      <c r="C142" s="7"/>
      <c r="D142" s="113"/>
      <c r="E142" s="30" t="str">
        <f>$L$4</f>
        <v>USD</v>
      </c>
      <c r="F142" s="35">
        <f t="shared" si="18"/>
        <v>0</v>
      </c>
      <c r="G142" s="34">
        <f>K142</f>
        <v>0</v>
      </c>
      <c r="H142" s="49"/>
      <c r="I142" s="49"/>
      <c r="J142" s="79"/>
      <c r="K142" s="444">
        <f>'別表5；現地事業管理費　ﾊﾟｰﾄﾅｰ'!P335</f>
        <v>0</v>
      </c>
      <c r="L142" s="444">
        <f>'別表5；現地事業管理費　ﾊﾟｰﾄﾅｰ'!Q335</f>
        <v>0</v>
      </c>
      <c r="M142" s="527"/>
      <c r="N142" s="155">
        <f>ROUND(K142*$N$4,0)</f>
        <v>0</v>
      </c>
    </row>
    <row r="143" spans="1:14" ht="12.75" customHeight="1" x14ac:dyDescent="0.2">
      <c r="A143" s="121"/>
      <c r="B143" s="8"/>
      <c r="C143" s="20"/>
      <c r="D143" s="9"/>
      <c r="E143" s="83" t="str">
        <f>CONCATENATE("現地通貨（",$L$5,"）")</f>
        <v>現地通貨（MMK）</v>
      </c>
      <c r="F143" s="36">
        <f t="shared" si="18"/>
        <v>0</v>
      </c>
      <c r="G143" s="80"/>
      <c r="H143" s="36">
        <f>K143</f>
        <v>0</v>
      </c>
      <c r="I143" s="81"/>
      <c r="J143" s="82"/>
      <c r="K143" s="156">
        <f>'別表5；現地事業管理費　ﾊﾟｰﾄﾅｰ'!P336</f>
        <v>0</v>
      </c>
      <c r="L143" s="36">
        <f>'別表5；現地事業管理費　ﾊﾟｰﾄﾅｰ'!Q336</f>
        <v>0</v>
      </c>
      <c r="M143" s="527"/>
      <c r="N143" s="161">
        <f>ROUND(K143*$N$5,0)</f>
        <v>0</v>
      </c>
    </row>
    <row r="144" spans="1:14" ht="12.75" customHeight="1" outlineLevel="1" x14ac:dyDescent="0.2">
      <c r="A144" s="121"/>
      <c r="B144" s="8"/>
      <c r="C144" s="20"/>
      <c r="D144" s="9"/>
      <c r="E144" s="83" t="str">
        <f>CONCATENATE("現地通貨（",$L$6,"）")</f>
        <v>現地通貨（THB）</v>
      </c>
      <c r="F144" s="36">
        <f t="shared" si="18"/>
        <v>0</v>
      </c>
      <c r="G144" s="80"/>
      <c r="H144" s="81"/>
      <c r="I144" s="36">
        <f>K144</f>
        <v>0</v>
      </c>
      <c r="J144" s="82"/>
      <c r="K144" s="156">
        <f>'別表5；現地事業管理費　ﾊﾟｰﾄﾅｰ'!P337</f>
        <v>0</v>
      </c>
      <c r="L144" s="36">
        <f>'別表5；現地事業管理費　ﾊﾟｰﾄﾅｰ'!Q337</f>
        <v>0</v>
      </c>
      <c r="M144" s="527"/>
      <c r="N144" s="161">
        <f>ROUND(K144*$N$6,0)</f>
        <v>0</v>
      </c>
    </row>
    <row r="145" spans="1:14" ht="12.75" customHeight="1" x14ac:dyDescent="0.2">
      <c r="A145" s="121"/>
      <c r="B145" s="8"/>
      <c r="C145" s="16"/>
      <c r="D145" s="4"/>
      <c r="E145" s="31" t="str">
        <f>$L$7</f>
        <v>日本円</v>
      </c>
      <c r="F145" s="36">
        <f t="shared" si="18"/>
        <v>0</v>
      </c>
      <c r="G145" s="259"/>
      <c r="H145" s="259"/>
      <c r="I145" s="259"/>
      <c r="J145" s="365">
        <f>K145</f>
        <v>0</v>
      </c>
      <c r="K145" s="365">
        <f>'別表5；現地事業管理費　ﾊﾟｰﾄﾅｰ'!P338</f>
        <v>0</v>
      </c>
      <c r="L145" s="365">
        <f>'別表5；現地事業管理費　ﾊﾟｰﾄﾅｰ'!Q338</f>
        <v>0</v>
      </c>
      <c r="M145" s="527"/>
      <c r="N145" s="165">
        <f>K145</f>
        <v>0</v>
      </c>
    </row>
    <row r="146" spans="1:14" ht="12.75" customHeight="1" x14ac:dyDescent="0.2">
      <c r="A146" s="121"/>
      <c r="B146" s="112" t="s">
        <v>495</v>
      </c>
      <c r="C146" s="7"/>
      <c r="D146" s="113"/>
      <c r="E146" s="30" t="str">
        <f>$L$4</f>
        <v>USD</v>
      </c>
      <c r="F146" s="35">
        <f t="shared" si="18"/>
        <v>0</v>
      </c>
      <c r="G146" s="34">
        <f>K146</f>
        <v>0</v>
      </c>
      <c r="H146" s="49"/>
      <c r="I146" s="49"/>
      <c r="J146" s="79"/>
      <c r="K146" s="444">
        <f>'別表5；現地事業管理費　ﾊﾟｰﾄﾅｰ'!P347</f>
        <v>0</v>
      </c>
      <c r="L146" s="444">
        <f>'別表5；現地事業管理費　ﾊﾟｰﾄﾅｰ'!Q347</f>
        <v>0</v>
      </c>
      <c r="M146" s="527"/>
      <c r="N146" s="155">
        <f>ROUND(K146*$N$4,0)</f>
        <v>0</v>
      </c>
    </row>
    <row r="147" spans="1:14" ht="12.75" customHeight="1" x14ac:dyDescent="0.2">
      <c r="A147" s="121"/>
      <c r="B147" s="8"/>
      <c r="C147" s="20"/>
      <c r="D147" s="9"/>
      <c r="E147" s="83" t="str">
        <f>CONCATENATE("現地通貨（",$L$5,"）")</f>
        <v>現地通貨（MMK）</v>
      </c>
      <c r="F147" s="36">
        <f t="shared" si="18"/>
        <v>0</v>
      </c>
      <c r="G147" s="80"/>
      <c r="H147" s="36">
        <f>K147</f>
        <v>0</v>
      </c>
      <c r="I147" s="81"/>
      <c r="J147" s="82"/>
      <c r="K147" s="156">
        <f>'別表5；現地事業管理費　ﾊﾟｰﾄﾅｰ'!P348</f>
        <v>0</v>
      </c>
      <c r="L147" s="36">
        <f>'別表5；現地事業管理費　ﾊﾟｰﾄﾅｰ'!Q348</f>
        <v>0</v>
      </c>
      <c r="M147" s="527"/>
      <c r="N147" s="161">
        <f>ROUND(K147*$N$5,0)</f>
        <v>0</v>
      </c>
    </row>
    <row r="148" spans="1:14" ht="12.75" customHeight="1" outlineLevel="1" x14ac:dyDescent="0.2">
      <c r="A148" s="121"/>
      <c r="B148" s="8"/>
      <c r="C148" s="20"/>
      <c r="D148" s="9"/>
      <c r="E148" s="83" t="str">
        <f>CONCATENATE("現地通貨（",$L$6,"）")</f>
        <v>現地通貨（THB）</v>
      </c>
      <c r="F148" s="36">
        <f t="shared" si="18"/>
        <v>0</v>
      </c>
      <c r="G148" s="80"/>
      <c r="H148" s="81"/>
      <c r="I148" s="36">
        <f>K148</f>
        <v>0</v>
      </c>
      <c r="J148" s="82"/>
      <c r="K148" s="156">
        <f>'別表5；現地事業管理費　ﾊﾟｰﾄﾅｰ'!P349</f>
        <v>0</v>
      </c>
      <c r="L148" s="36">
        <f>'別表5；現地事業管理費　ﾊﾟｰﾄﾅｰ'!Q349</f>
        <v>0</v>
      </c>
      <c r="M148" s="527"/>
      <c r="N148" s="161">
        <f>ROUND(K148*$N$6,0)</f>
        <v>0</v>
      </c>
    </row>
    <row r="149" spans="1:14" ht="12.75" customHeight="1" x14ac:dyDescent="0.2">
      <c r="A149" s="385"/>
      <c r="B149" s="3"/>
      <c r="C149" s="16"/>
      <c r="D149" s="4"/>
      <c r="E149" s="31" t="str">
        <f>$L$7</f>
        <v>日本円</v>
      </c>
      <c r="F149" s="37">
        <f t="shared" si="18"/>
        <v>0</v>
      </c>
      <c r="G149" s="515"/>
      <c r="H149" s="515"/>
      <c r="I149" s="515"/>
      <c r="J149" s="488">
        <f>K149</f>
        <v>0</v>
      </c>
      <c r="K149" s="488">
        <f>'別表5；現地事業管理費　ﾊﾟｰﾄﾅｰ'!P350</f>
        <v>0</v>
      </c>
      <c r="L149" s="488">
        <f>'別表5；現地事業管理費　ﾊﾟｰﾄﾅｰ'!Q350</f>
        <v>0</v>
      </c>
      <c r="M149" s="528"/>
      <c r="N149" s="165">
        <f>K149</f>
        <v>0</v>
      </c>
    </row>
    <row r="150" spans="1:14" ht="12.75" customHeight="1" x14ac:dyDescent="0.2">
      <c r="A150" s="118" t="s">
        <v>496</v>
      </c>
      <c r="B150" s="119"/>
      <c r="C150" s="119"/>
      <c r="D150" s="120"/>
      <c r="E150" s="50" t="str">
        <f>CONCATENATE("小計（",$L$4,"）")</f>
        <v>小計（USD）</v>
      </c>
      <c r="F150" s="451">
        <f t="shared" si="18"/>
        <v>0</v>
      </c>
      <c r="G150" s="451">
        <f>G154</f>
        <v>0</v>
      </c>
      <c r="H150" s="451"/>
      <c r="I150" s="451"/>
      <c r="J150" s="452"/>
      <c r="K150" s="452">
        <f>K154</f>
        <v>0</v>
      </c>
      <c r="L150" s="452">
        <f>L154</f>
        <v>0</v>
      </c>
      <c r="M150" s="54"/>
      <c r="N150" s="56">
        <f>ROUND(K150*$N$4,0)</f>
        <v>0</v>
      </c>
    </row>
    <row r="151" spans="1:14" ht="12.75" customHeight="1" x14ac:dyDescent="0.2">
      <c r="A151" s="121"/>
      <c r="B151" s="122"/>
      <c r="C151" s="122"/>
      <c r="D151" s="123"/>
      <c r="E151" s="52" t="str">
        <f>CONCATENATE("小計（",$L$5,"）")</f>
        <v>小計（MMK）</v>
      </c>
      <c r="F151" s="451">
        <f t="shared" si="18"/>
        <v>0</v>
      </c>
      <c r="G151" s="451"/>
      <c r="H151" s="451">
        <f>H155</f>
        <v>0</v>
      </c>
      <c r="I151" s="451"/>
      <c r="J151" s="452"/>
      <c r="K151" s="452">
        <f t="shared" ref="K151:L152" si="21">K155</f>
        <v>0</v>
      </c>
      <c r="L151" s="452">
        <f t="shared" si="21"/>
        <v>0</v>
      </c>
      <c r="M151" s="54"/>
      <c r="N151" s="57">
        <f>ROUND(K151*$N$5,0)</f>
        <v>0</v>
      </c>
    </row>
    <row r="152" spans="1:14" ht="12.75" customHeight="1" x14ac:dyDescent="0.2">
      <c r="A152" s="121"/>
      <c r="B152" s="122"/>
      <c r="C152" s="122"/>
      <c r="D152" s="123"/>
      <c r="E152" s="52" t="str">
        <f>CONCATENATE("小計（",$L$6,"）")</f>
        <v>小計（THB）</v>
      </c>
      <c r="F152" s="451">
        <f t="shared" si="18"/>
        <v>0</v>
      </c>
      <c r="G152" s="451"/>
      <c r="H152" s="451"/>
      <c r="I152" s="451">
        <f>I156</f>
        <v>0</v>
      </c>
      <c r="J152" s="452"/>
      <c r="K152" s="452">
        <f t="shared" si="21"/>
        <v>0</v>
      </c>
      <c r="L152" s="452">
        <f t="shared" si="21"/>
        <v>0</v>
      </c>
      <c r="M152" s="54"/>
      <c r="N152" s="57">
        <f>ROUND(K152*$N$6,0)</f>
        <v>0</v>
      </c>
    </row>
    <row r="153" spans="1:14" ht="12.75" customHeight="1" x14ac:dyDescent="0.2">
      <c r="A153" s="121"/>
      <c r="B153" s="122"/>
      <c r="C153" s="122"/>
      <c r="D153" s="123"/>
      <c r="E153" s="256" t="str">
        <f>CONCATENATE("小計（",$L$7,"）")</f>
        <v>小計（日本円）</v>
      </c>
      <c r="F153" s="451">
        <f t="shared" si="18"/>
        <v>0</v>
      </c>
      <c r="G153" s="261"/>
      <c r="H153" s="261"/>
      <c r="I153" s="261"/>
      <c r="J153" s="452">
        <f>SUM(J157,J170,)</f>
        <v>0</v>
      </c>
      <c r="K153" s="452">
        <f>K157+K170</f>
        <v>0</v>
      </c>
      <c r="L153" s="452">
        <f>L157+L170</f>
        <v>0</v>
      </c>
      <c r="M153" s="54"/>
      <c r="N153" s="58">
        <f>K153</f>
        <v>0</v>
      </c>
    </row>
    <row r="154" spans="1:14" ht="12.75" customHeight="1" x14ac:dyDescent="0.2">
      <c r="A154" s="53"/>
      <c r="B154" s="112" t="s">
        <v>497</v>
      </c>
      <c r="C154" s="115"/>
      <c r="D154" s="116"/>
      <c r="E154" s="30" t="str">
        <f>CONCATENATE("小計（",$L$4,"）")</f>
        <v>小計（USD）</v>
      </c>
      <c r="F154" s="443">
        <f t="shared" si="18"/>
        <v>0</v>
      </c>
      <c r="G154" s="34">
        <f>K154</f>
        <v>0</v>
      </c>
      <c r="H154" s="49"/>
      <c r="I154" s="49"/>
      <c r="J154" s="79"/>
      <c r="K154" s="443">
        <f>K160</f>
        <v>0</v>
      </c>
      <c r="L154" s="443">
        <f t="shared" ref="K154:L156" si="22">L160</f>
        <v>0</v>
      </c>
      <c r="M154" s="473"/>
      <c r="N154" s="155">
        <f>ROUND(K154*$N$4,0)</f>
        <v>0</v>
      </c>
    </row>
    <row r="155" spans="1:14" ht="12.75" customHeight="1" x14ac:dyDescent="0.2">
      <c r="A155" s="53"/>
      <c r="B155" s="20"/>
      <c r="C155" s="453"/>
      <c r="D155" s="454"/>
      <c r="E155" s="83" t="str">
        <f>CONCATENATE("小計（",$L$5,"）")</f>
        <v>小計（MMK）</v>
      </c>
      <c r="F155" s="448">
        <f t="shared" si="18"/>
        <v>0</v>
      </c>
      <c r="G155" s="80"/>
      <c r="H155" s="36">
        <f>K155</f>
        <v>0</v>
      </c>
      <c r="I155" s="81"/>
      <c r="J155" s="82"/>
      <c r="K155" s="448">
        <f t="shared" si="22"/>
        <v>0</v>
      </c>
      <c r="L155" s="455">
        <f t="shared" si="22"/>
        <v>0</v>
      </c>
      <c r="M155" s="160"/>
      <c r="N155" s="161">
        <f>ROUND(K155*$N$5,0)</f>
        <v>0</v>
      </c>
    </row>
    <row r="156" spans="1:14" ht="12.75" customHeight="1" x14ac:dyDescent="0.2">
      <c r="A156" s="53"/>
      <c r="B156" s="20"/>
      <c r="C156" s="453"/>
      <c r="D156" s="454"/>
      <c r="E156" s="83" t="str">
        <f>CONCATENATE("小計（",$L$6,"）")</f>
        <v>小計（THB）</v>
      </c>
      <c r="F156" s="448">
        <f t="shared" si="18"/>
        <v>0</v>
      </c>
      <c r="G156" s="80"/>
      <c r="H156" s="81"/>
      <c r="I156" s="36">
        <f>K156</f>
        <v>0</v>
      </c>
      <c r="J156" s="82"/>
      <c r="K156" s="448">
        <f t="shared" si="22"/>
        <v>0</v>
      </c>
      <c r="L156" s="455">
        <f t="shared" si="22"/>
        <v>0</v>
      </c>
      <c r="M156" s="160"/>
      <c r="N156" s="161">
        <f>ROUND(K156*$N$6,0)</f>
        <v>0</v>
      </c>
    </row>
    <row r="157" spans="1:14" ht="12.75" customHeight="1" x14ac:dyDescent="0.2">
      <c r="A157" s="53"/>
      <c r="B157" s="20"/>
      <c r="C157" s="453"/>
      <c r="D157" s="454"/>
      <c r="E157" s="462" t="str">
        <f>CONCATENATE("小計（",$L$7,"）")</f>
        <v>小計（日本円）</v>
      </c>
      <c r="F157" s="499">
        <f t="shared" si="18"/>
        <v>0</v>
      </c>
      <c r="G157" s="260"/>
      <c r="H157" s="260"/>
      <c r="I157" s="260"/>
      <c r="J157" s="484">
        <f>K157</f>
        <v>0</v>
      </c>
      <c r="K157" s="499">
        <f>SUM(K158,K159,K163,K164,K168,K169)</f>
        <v>0</v>
      </c>
      <c r="L157" s="499">
        <f>SUM(L158,L159,L163,L164,L168,L169)</f>
        <v>0</v>
      </c>
      <c r="M157" s="474"/>
      <c r="N157" s="442">
        <f>K157</f>
        <v>0</v>
      </c>
    </row>
    <row r="158" spans="1:14" ht="12.75" customHeight="1" x14ac:dyDescent="0.2">
      <c r="A158" s="53"/>
      <c r="B158" s="6"/>
      <c r="C158" s="108" t="s">
        <v>498</v>
      </c>
      <c r="D158" s="109"/>
      <c r="E158" s="109" t="str">
        <f t="shared" ref="E158:E170" si="23">$L$7</f>
        <v>日本円</v>
      </c>
      <c r="F158" s="499">
        <f t="shared" si="18"/>
        <v>0</v>
      </c>
      <c r="G158" s="12"/>
      <c r="H158" s="12"/>
      <c r="I158" s="12"/>
      <c r="J158" s="500">
        <f>K158</f>
        <v>0</v>
      </c>
      <c r="K158" s="500">
        <f>'人件費詳細　ﾊﾟｰﾄﾅｰ'!I49</f>
        <v>0</v>
      </c>
      <c r="L158" s="500">
        <f>'人件費詳細　ﾊﾟｰﾄﾅｰ'!K49</f>
        <v>0</v>
      </c>
      <c r="M158" s="97" t="s">
        <v>468</v>
      </c>
      <c r="N158" s="48">
        <f>K158</f>
        <v>0</v>
      </c>
    </row>
    <row r="159" spans="1:14" ht="12.75" customHeight="1" x14ac:dyDescent="0.2">
      <c r="A159" s="53"/>
      <c r="B159" s="6"/>
      <c r="C159" s="108" t="s">
        <v>499</v>
      </c>
      <c r="D159" s="109"/>
      <c r="E159" s="109" t="str">
        <f t="shared" si="23"/>
        <v>日本円</v>
      </c>
      <c r="F159" s="499">
        <f t="shared" si="18"/>
        <v>0</v>
      </c>
      <c r="G159" s="12"/>
      <c r="H159" s="12"/>
      <c r="I159" s="12"/>
      <c r="J159" s="500">
        <f>K159</f>
        <v>0</v>
      </c>
      <c r="K159" s="500">
        <f>'人件費詳細　ﾊﾟｰﾄﾅｰ'!I54</f>
        <v>0</v>
      </c>
      <c r="L159" s="500">
        <f>'人件費詳細　ﾊﾟｰﾄﾅｰ'!K54</f>
        <v>0</v>
      </c>
      <c r="M159" s="97" t="s">
        <v>468</v>
      </c>
      <c r="N159" s="48">
        <f t="shared" ref="N159" si="24">K159</f>
        <v>0</v>
      </c>
    </row>
    <row r="160" spans="1:14" ht="12.75" customHeight="1" x14ac:dyDescent="0.2">
      <c r="A160" s="53"/>
      <c r="B160" s="6"/>
      <c r="C160" s="112" t="s">
        <v>500</v>
      </c>
      <c r="D160" s="113"/>
      <c r="E160" s="30" t="str">
        <f>$L$4</f>
        <v>USD</v>
      </c>
      <c r="F160" s="443">
        <f t="shared" si="18"/>
        <v>0</v>
      </c>
      <c r="G160" s="444">
        <f>K160</f>
        <v>0</v>
      </c>
      <c r="H160" s="445"/>
      <c r="I160" s="445"/>
      <c r="J160" s="446"/>
      <c r="K160" s="447">
        <f>'別表6；現地事業後方支援経費　ﾊﾟｰﾄﾅｰ'!P13</f>
        <v>0</v>
      </c>
      <c r="L160" s="447">
        <f>'別表6；現地事業後方支援経費　ﾊﾟｰﾄﾅｰ'!Q13</f>
        <v>0</v>
      </c>
      <c r="M160" s="526">
        <v>6</v>
      </c>
      <c r="N160" s="155">
        <f>ROUND(K160*$N$4,0)</f>
        <v>0</v>
      </c>
    </row>
    <row r="161" spans="1:14" ht="12.75" customHeight="1" x14ac:dyDescent="0.2">
      <c r="A161" s="53"/>
      <c r="B161" s="6"/>
      <c r="C161" s="8"/>
      <c r="D161" s="9"/>
      <c r="E161" s="83" t="str">
        <f>CONCATENATE("現地通貨（",$L$5,"）")</f>
        <v>現地通貨（MMK）</v>
      </c>
      <c r="F161" s="448">
        <f t="shared" si="18"/>
        <v>0</v>
      </c>
      <c r="G161" s="449"/>
      <c r="H161" s="36">
        <f>K161</f>
        <v>0</v>
      </c>
      <c r="I161" s="449"/>
      <c r="J161" s="450"/>
      <c r="K161" s="33">
        <f>'別表6；現地事業後方支援経費　ﾊﾟｰﾄﾅｰ'!P14</f>
        <v>0</v>
      </c>
      <c r="L161" s="159">
        <f>'別表6；現地事業後方支援経費　ﾊﾟｰﾄﾅｰ'!Q14</f>
        <v>0</v>
      </c>
      <c r="M161" s="527"/>
      <c r="N161" s="161">
        <f>ROUND(K161*$N$5,0)</f>
        <v>0</v>
      </c>
    </row>
    <row r="162" spans="1:14" ht="12.75" customHeight="1" x14ac:dyDescent="0.2">
      <c r="A162" s="53"/>
      <c r="B162" s="6"/>
      <c r="C162" s="8"/>
      <c r="D162" s="9"/>
      <c r="E162" s="83" t="str">
        <f>CONCATENATE("現地通貨（",$L$6,"）")</f>
        <v>現地通貨（THB）</v>
      </c>
      <c r="F162" s="448">
        <f t="shared" si="18"/>
        <v>0</v>
      </c>
      <c r="G162" s="449"/>
      <c r="H162" s="449"/>
      <c r="I162" s="36">
        <f>K162</f>
        <v>0</v>
      </c>
      <c r="J162" s="450"/>
      <c r="K162" s="33">
        <f>'別表6；現地事業後方支援経費　ﾊﾟｰﾄﾅｰ'!P15</f>
        <v>0</v>
      </c>
      <c r="L162" s="159">
        <f>'別表6；現地事業後方支援経費　ﾊﾟｰﾄﾅｰ'!Q15</f>
        <v>0</v>
      </c>
      <c r="M162" s="527"/>
      <c r="N162" s="161">
        <f>ROUND(K162*$N$6,0)</f>
        <v>0</v>
      </c>
    </row>
    <row r="163" spans="1:14" ht="12.75" customHeight="1" x14ac:dyDescent="0.2">
      <c r="A163" s="53"/>
      <c r="B163" s="6"/>
      <c r="C163" s="8"/>
      <c r="D163" s="9"/>
      <c r="E163" s="31" t="str">
        <f>$L$7</f>
        <v>日本円</v>
      </c>
      <c r="F163" s="496">
        <f t="shared" si="18"/>
        <v>0</v>
      </c>
      <c r="G163" s="441"/>
      <c r="H163" s="441"/>
      <c r="I163" s="441"/>
      <c r="J163" s="484">
        <f>K163</f>
        <v>0</v>
      </c>
      <c r="K163" s="33">
        <f>'別表6；現地事業後方支援経費　ﾊﾟｰﾄﾅｰ'!P16</f>
        <v>0</v>
      </c>
      <c r="L163" s="502">
        <f>'別表6；現地事業後方支援経費　ﾊﾟｰﾄﾅｰ'!Q16</f>
        <v>0</v>
      </c>
      <c r="M163" s="527"/>
      <c r="N163" s="442">
        <f>K163</f>
        <v>0</v>
      </c>
    </row>
    <row r="164" spans="1:14" ht="12.75" customHeight="1" x14ac:dyDescent="0.2">
      <c r="A164" s="53"/>
      <c r="B164" s="6"/>
      <c r="C164" s="112" t="s">
        <v>501</v>
      </c>
      <c r="D164" s="113"/>
      <c r="E164" s="113" t="str">
        <f t="shared" si="23"/>
        <v>日本円</v>
      </c>
      <c r="F164" s="491">
        <f t="shared" si="18"/>
        <v>0</v>
      </c>
      <c r="G164" s="329"/>
      <c r="H164" s="211"/>
      <c r="I164" s="211"/>
      <c r="J164" s="482">
        <f>K164</f>
        <v>0</v>
      </c>
      <c r="K164" s="482">
        <f>SUM(K165:K167)</f>
        <v>0</v>
      </c>
      <c r="L164" s="482">
        <f t="shared" ref="L164" si="25">SUM(L165:L167)</f>
        <v>0</v>
      </c>
      <c r="M164" s="527"/>
      <c r="N164" s="516">
        <f>K164</f>
        <v>0</v>
      </c>
    </row>
    <row r="165" spans="1:14" ht="12.75" customHeight="1" x14ac:dyDescent="0.2">
      <c r="A165" s="53"/>
      <c r="B165" s="6"/>
      <c r="C165" s="8"/>
      <c r="D165" s="22" t="s">
        <v>502</v>
      </c>
      <c r="E165" s="23" t="str">
        <f t="shared" si="23"/>
        <v>日本円</v>
      </c>
      <c r="F165" s="492">
        <f t="shared" si="18"/>
        <v>0</v>
      </c>
      <c r="G165" s="212"/>
      <c r="H165" s="21"/>
      <c r="I165" s="21"/>
      <c r="J165" s="497">
        <f t="shared" ref="J165:J170" si="26">K165</f>
        <v>0</v>
      </c>
      <c r="K165" s="497">
        <f>'別表6；現地事業後方支援経費　ﾊﾟｰﾄﾅｰ'!P30</f>
        <v>0</v>
      </c>
      <c r="L165" s="497">
        <f>'別表6；現地事業後方支援経費　ﾊﾟｰﾄﾅｰ'!Q30</f>
        <v>0</v>
      </c>
      <c r="M165" s="527"/>
      <c r="N165" s="517">
        <f>K165</f>
        <v>0</v>
      </c>
    </row>
    <row r="166" spans="1:14" ht="12.75" customHeight="1" x14ac:dyDescent="0.2">
      <c r="A166" s="53"/>
      <c r="B166" s="6"/>
      <c r="C166" s="8"/>
      <c r="D166" s="24" t="s">
        <v>503</v>
      </c>
      <c r="E166" s="23" t="str">
        <f t="shared" si="23"/>
        <v>日本円</v>
      </c>
      <c r="F166" s="492">
        <f t="shared" si="18"/>
        <v>0</v>
      </c>
      <c r="G166" s="212"/>
      <c r="H166" s="212"/>
      <c r="I166" s="212"/>
      <c r="J166" s="497">
        <f t="shared" si="26"/>
        <v>0</v>
      </c>
      <c r="K166" s="497">
        <f>'別表6；現地事業後方支援経費　ﾊﾟｰﾄﾅｰ'!P38</f>
        <v>0</v>
      </c>
      <c r="L166" s="497">
        <f>'別表6；現地事業後方支援経費　ﾊﾟｰﾄﾅｰ'!Q38</f>
        <v>0</v>
      </c>
      <c r="M166" s="527"/>
      <c r="N166" s="517">
        <f>K166</f>
        <v>0</v>
      </c>
    </row>
    <row r="167" spans="1:14" ht="12.75" customHeight="1" x14ac:dyDescent="0.2">
      <c r="A167" s="53"/>
      <c r="B167" s="6"/>
      <c r="C167" s="3"/>
      <c r="D167" s="5" t="s">
        <v>504</v>
      </c>
      <c r="E167" s="4" t="str">
        <f t="shared" si="23"/>
        <v>日本円</v>
      </c>
      <c r="F167" s="493">
        <f t="shared" si="18"/>
        <v>0</v>
      </c>
      <c r="G167" s="330"/>
      <c r="H167" s="213"/>
      <c r="I167" s="213"/>
      <c r="J167" s="498">
        <f t="shared" si="26"/>
        <v>0</v>
      </c>
      <c r="K167" s="498">
        <f>'別表6；現地事業後方支援経費　ﾊﾟｰﾄﾅｰ'!P44</f>
        <v>0</v>
      </c>
      <c r="L167" s="498">
        <f>'別表6；現地事業後方支援経費　ﾊﾟｰﾄﾅｰ'!Q44</f>
        <v>0</v>
      </c>
      <c r="M167" s="527"/>
      <c r="N167" s="518">
        <f>K167</f>
        <v>0</v>
      </c>
    </row>
    <row r="168" spans="1:14" ht="12.75" customHeight="1" x14ac:dyDescent="0.2">
      <c r="A168" s="53"/>
      <c r="B168" s="6"/>
      <c r="C168" s="112" t="s">
        <v>505</v>
      </c>
      <c r="D168" s="113"/>
      <c r="E168" s="331" t="str">
        <f>$L$7</f>
        <v>日本円</v>
      </c>
      <c r="F168" s="494">
        <f t="shared" si="18"/>
        <v>0</v>
      </c>
      <c r="G168" s="13"/>
      <c r="H168" s="13"/>
      <c r="I168" s="13"/>
      <c r="J168" s="444">
        <f t="shared" si="26"/>
        <v>0</v>
      </c>
      <c r="K168" s="444">
        <f>'別表6；現地事業後方支援経費　ﾊﾟｰﾄﾅｰ'!P53</f>
        <v>0</v>
      </c>
      <c r="L168" s="444">
        <f>'別表6；現地事業後方支援経費　ﾊﾟｰﾄﾅｰ'!Q53</f>
        <v>0</v>
      </c>
      <c r="M168" s="527"/>
      <c r="N168" s="47">
        <f t="shared" ref="N168:N170" si="27">K168</f>
        <v>0</v>
      </c>
    </row>
    <row r="169" spans="1:14" ht="12.75" customHeight="1" x14ac:dyDescent="0.2">
      <c r="A169" s="53"/>
      <c r="B169" s="6"/>
      <c r="C169" s="112" t="s">
        <v>506</v>
      </c>
      <c r="D169" s="113"/>
      <c r="E169" s="328" t="str">
        <f t="shared" si="23"/>
        <v>日本円</v>
      </c>
      <c r="F169" s="495">
        <f t="shared" si="18"/>
        <v>0</v>
      </c>
      <c r="G169" s="12"/>
      <c r="H169" s="12"/>
      <c r="I169" s="12"/>
      <c r="J169" s="447">
        <f t="shared" si="26"/>
        <v>0</v>
      </c>
      <c r="K169" s="447">
        <f>'別表6；現地事業後方支援経費　ﾊﾟｰﾄﾅｰ'!P62</f>
        <v>0</v>
      </c>
      <c r="L169" s="447">
        <f>'別表6；現地事業後方支援経費　ﾊﾟｰﾄﾅｰ'!Q62</f>
        <v>0</v>
      </c>
      <c r="M169" s="527"/>
      <c r="N169" s="47">
        <f t="shared" si="27"/>
        <v>0</v>
      </c>
    </row>
    <row r="170" spans="1:14" ht="12.75" customHeight="1" x14ac:dyDescent="0.2">
      <c r="A170" s="53"/>
      <c r="B170" s="108" t="s">
        <v>507</v>
      </c>
      <c r="C170" s="114"/>
      <c r="D170" s="109"/>
      <c r="E170" s="4" t="str">
        <f t="shared" si="23"/>
        <v>日本円</v>
      </c>
      <c r="F170" s="495">
        <f t="shared" si="18"/>
        <v>0</v>
      </c>
      <c r="G170" s="12"/>
      <c r="H170" s="12"/>
      <c r="I170" s="12"/>
      <c r="J170" s="447">
        <f t="shared" si="26"/>
        <v>0</v>
      </c>
      <c r="K170" s="447">
        <f>'別表6；現地事業後方支援経費　ﾊﾟｰﾄﾅｰ'!P70</f>
        <v>0</v>
      </c>
      <c r="L170" s="447">
        <f>'別表6；現地事業後方支援経費　ﾊﾟｰﾄﾅｰ'!Q70</f>
        <v>0</v>
      </c>
      <c r="M170" s="528"/>
      <c r="N170" s="47">
        <f t="shared" si="27"/>
        <v>0</v>
      </c>
    </row>
    <row r="171" spans="1:14" ht="12.75" customHeight="1" x14ac:dyDescent="0.2">
      <c r="A171" s="534" t="s">
        <v>508</v>
      </c>
      <c r="B171" s="535"/>
      <c r="C171" s="535"/>
      <c r="D171" s="536"/>
      <c r="E171" s="59" t="str">
        <f>$L$4</f>
        <v>USD</v>
      </c>
      <c r="F171" s="60">
        <f t="shared" si="18"/>
        <v>0</v>
      </c>
      <c r="G171" s="61">
        <v>0</v>
      </c>
      <c r="H171" s="60"/>
      <c r="I171" s="60"/>
      <c r="J171" s="62"/>
      <c r="K171" s="63">
        <f>G171</f>
        <v>0</v>
      </c>
      <c r="L171" s="64"/>
      <c r="M171" s="65"/>
      <c r="N171" s="70">
        <f>ROUND(K171*$N$4,0)</f>
        <v>0</v>
      </c>
    </row>
    <row r="172" spans="1:14" ht="12.75" customHeight="1" x14ac:dyDescent="0.2">
      <c r="A172" s="552" t="s">
        <v>517</v>
      </c>
      <c r="B172" s="553"/>
      <c r="C172" s="553"/>
      <c r="D172" s="554"/>
      <c r="E172" s="52" t="str">
        <f>CONCATENATE("現地通貨（",$L$5,"）")</f>
        <v>現地通貨（MMK）</v>
      </c>
      <c r="F172" s="60">
        <f>K172+L172</f>
        <v>0</v>
      </c>
      <c r="G172" s="61"/>
      <c r="H172" s="60">
        <v>0</v>
      </c>
      <c r="I172" s="60"/>
      <c r="J172" s="62"/>
      <c r="K172" s="67">
        <f>H172</f>
        <v>0</v>
      </c>
      <c r="L172" s="64"/>
      <c r="M172" s="65"/>
      <c r="N172" s="70">
        <f>ROUND(K172*$N$5,0)</f>
        <v>0</v>
      </c>
    </row>
    <row r="173" spans="1:14" ht="12.75" customHeight="1" outlineLevel="1" x14ac:dyDescent="0.2">
      <c r="A173" s="121"/>
      <c r="B173" s="122"/>
      <c r="C173" s="122"/>
      <c r="D173" s="123"/>
      <c r="E173" s="52" t="str">
        <f>CONCATENATE("現地通貨（",$L$6,"）")</f>
        <v>現地通貨（THB）</v>
      </c>
      <c r="F173" s="60">
        <f>K173+L173</f>
        <v>0</v>
      </c>
      <c r="G173" s="61"/>
      <c r="H173" s="60"/>
      <c r="I173" s="60">
        <v>0</v>
      </c>
      <c r="J173" s="62"/>
      <c r="K173" s="67">
        <f>I173</f>
        <v>0</v>
      </c>
      <c r="L173" s="64"/>
      <c r="M173" s="65"/>
      <c r="N173" s="70">
        <f>ROUND(K173*$N$6,0)</f>
        <v>0</v>
      </c>
    </row>
    <row r="174" spans="1:14" ht="12.75" customHeight="1" x14ac:dyDescent="0.2">
      <c r="A174" s="385"/>
      <c r="B174" s="386"/>
      <c r="C174" s="386"/>
      <c r="D174" s="387"/>
      <c r="E174" s="66" t="str">
        <f>$L$7</f>
        <v>日本円</v>
      </c>
      <c r="F174" s="60">
        <f t="shared" si="18"/>
        <v>0</v>
      </c>
      <c r="G174" s="61"/>
      <c r="H174" s="60"/>
      <c r="I174" s="60"/>
      <c r="J174" s="60">
        <v>0</v>
      </c>
      <c r="K174" s="67">
        <f>J174</f>
        <v>0</v>
      </c>
      <c r="L174" s="64"/>
      <c r="M174" s="51"/>
      <c r="N174" s="55">
        <f>K174</f>
        <v>0</v>
      </c>
    </row>
    <row r="175" spans="1:14" ht="12.75" customHeight="1" x14ac:dyDescent="0.2">
      <c r="A175" s="118" t="s">
        <v>533</v>
      </c>
      <c r="B175" s="119"/>
      <c r="C175" s="119"/>
      <c r="D175" s="120"/>
      <c r="E175" s="59" t="str">
        <f>CONCATENATE("小計（",$L$4,"）")</f>
        <v>小計（USD）</v>
      </c>
      <c r="F175" s="68">
        <f>K175+L175</f>
        <v>0</v>
      </c>
      <c r="G175" s="61">
        <f>G179</f>
        <v>0</v>
      </c>
      <c r="H175" s="60"/>
      <c r="I175" s="60"/>
      <c r="J175" s="62"/>
      <c r="K175" s="67">
        <f t="shared" ref="K175:L177" si="28">K179</f>
        <v>0</v>
      </c>
      <c r="L175" s="67">
        <f t="shared" si="28"/>
        <v>0</v>
      </c>
      <c r="M175" s="65"/>
      <c r="N175" s="70">
        <f>ROUND(K175*$N$4,0)</f>
        <v>0</v>
      </c>
    </row>
    <row r="176" spans="1:14" ht="12.75" customHeight="1" x14ac:dyDescent="0.2">
      <c r="A176" s="121"/>
      <c r="B176" s="122"/>
      <c r="C176" s="122"/>
      <c r="D176" s="123"/>
      <c r="E176" s="52" t="str">
        <f>CONCATENATE("小計（",$L$5,"）")</f>
        <v>小計（MMK）</v>
      </c>
      <c r="F176" s="68">
        <f>K176+L176</f>
        <v>0</v>
      </c>
      <c r="G176" s="61"/>
      <c r="H176" s="61">
        <f>H180</f>
        <v>0</v>
      </c>
      <c r="I176" s="60"/>
      <c r="J176" s="62"/>
      <c r="K176" s="67">
        <f t="shared" si="28"/>
        <v>0</v>
      </c>
      <c r="L176" s="67">
        <f t="shared" si="28"/>
        <v>0</v>
      </c>
      <c r="M176" s="65"/>
      <c r="N176" s="70">
        <f>ROUND(K176*$N$5,0)</f>
        <v>0</v>
      </c>
    </row>
    <row r="177" spans="1:14" ht="12.75" customHeight="1" outlineLevel="1" x14ac:dyDescent="0.2">
      <c r="A177" s="121"/>
      <c r="B177" s="122"/>
      <c r="C177" s="122"/>
      <c r="D177" s="123"/>
      <c r="E177" s="52" t="str">
        <f>CONCATENATE("小計（",$L$6,"）")</f>
        <v>小計（THB）</v>
      </c>
      <c r="F177" s="68">
        <f>K177+L177</f>
        <v>0</v>
      </c>
      <c r="G177" s="61"/>
      <c r="H177" s="60"/>
      <c r="I177" s="61">
        <f>I181</f>
        <v>0</v>
      </c>
      <c r="J177" s="62"/>
      <c r="K177" s="67">
        <f t="shared" si="28"/>
        <v>0</v>
      </c>
      <c r="L177" s="67">
        <f t="shared" si="28"/>
        <v>0</v>
      </c>
      <c r="M177" s="65"/>
      <c r="N177" s="70">
        <f>ROUND(K177*$N$6,0)</f>
        <v>0</v>
      </c>
    </row>
    <row r="178" spans="1:14" ht="12.75" customHeight="1" x14ac:dyDescent="0.2">
      <c r="A178" s="121"/>
      <c r="B178" s="122"/>
      <c r="C178" s="122"/>
      <c r="D178" s="123"/>
      <c r="E178" s="66" t="str">
        <f>CONCATENATE("小計（",$L$7,"）")</f>
        <v>小計（日本円）</v>
      </c>
      <c r="F178" s="68">
        <f>K178+L178</f>
        <v>0</v>
      </c>
      <c r="G178" s="69"/>
      <c r="H178" s="68"/>
      <c r="I178" s="68"/>
      <c r="J178" s="61">
        <f>J182</f>
        <v>0</v>
      </c>
      <c r="K178" s="222">
        <f>K182</f>
        <v>0</v>
      </c>
      <c r="L178" s="222">
        <f>L182</f>
        <v>0</v>
      </c>
      <c r="M178" s="51"/>
      <c r="N178" s="55">
        <f>K178</f>
        <v>0</v>
      </c>
    </row>
    <row r="179" spans="1:14" ht="12.75" customHeight="1" x14ac:dyDescent="0.2">
      <c r="A179" s="71"/>
      <c r="B179" s="89" t="s">
        <v>534</v>
      </c>
      <c r="C179" s="124"/>
      <c r="D179" s="90"/>
      <c r="E179" s="30" t="str">
        <f>$L$4</f>
        <v>USD</v>
      </c>
      <c r="F179" s="337">
        <f t="shared" ref="F179:F187" si="29">K179+L179</f>
        <v>0</v>
      </c>
      <c r="G179" s="340">
        <f>K179</f>
        <v>0</v>
      </c>
      <c r="H179" s="49"/>
      <c r="I179" s="49"/>
      <c r="J179" s="79"/>
      <c r="K179" s="482">
        <f>'別表6；現地事業後方支援経費　ﾊﾟｰﾄﾅｰ'!P75</f>
        <v>0</v>
      </c>
      <c r="L179" s="482">
        <f>'別表6；現地事業後方支援経費　ﾊﾟｰﾄﾅｰ'!Q75</f>
        <v>0</v>
      </c>
      <c r="M179" s="526">
        <v>6</v>
      </c>
      <c r="N179" s="45">
        <f>ROUND(K179*$N$4,0)</f>
        <v>0</v>
      </c>
    </row>
    <row r="180" spans="1:14" ht="12.75" customHeight="1" x14ac:dyDescent="0.2">
      <c r="A180" s="71"/>
      <c r="B180" s="91"/>
      <c r="C180" s="240"/>
      <c r="D180" s="92"/>
      <c r="E180" s="332" t="str">
        <f>CONCATENATE("現地通貨（",$L$5,"）")</f>
        <v>現地通貨（MMK）</v>
      </c>
      <c r="F180" s="338">
        <f t="shared" si="29"/>
        <v>0</v>
      </c>
      <c r="G180" s="80"/>
      <c r="H180" s="36">
        <f>K180</f>
        <v>0</v>
      </c>
      <c r="I180" s="81"/>
      <c r="J180" s="82"/>
      <c r="K180" s="156">
        <f>'別表6；現地事業後方支援経費　ﾊﾟｰﾄﾅｰ'!P76</f>
        <v>0</v>
      </c>
      <c r="L180" s="156">
        <f>'別表6；現地事業後方支援経費　ﾊﾟｰﾄﾅｰ'!Q76</f>
        <v>0</v>
      </c>
      <c r="M180" s="527"/>
      <c r="N180" s="46">
        <f>ROUND(K180*$N$5,0)</f>
        <v>0</v>
      </c>
    </row>
    <row r="181" spans="1:14" ht="12.75" customHeight="1" outlineLevel="1" x14ac:dyDescent="0.2">
      <c r="A181" s="71"/>
      <c r="B181" s="93"/>
      <c r="C181" s="125"/>
      <c r="D181" s="94"/>
      <c r="E181" s="31" t="str">
        <f>CONCATENATE("現地通貨（",$L$6,"）")</f>
        <v>現地通貨（THB）</v>
      </c>
      <c r="F181" s="339">
        <f t="shared" si="29"/>
        <v>0</v>
      </c>
      <c r="G181" s="80"/>
      <c r="H181" s="81"/>
      <c r="I181" s="36">
        <f>K181</f>
        <v>0</v>
      </c>
      <c r="J181" s="82"/>
      <c r="K181" s="163">
        <f>'別表6；現地事業後方支援経費　ﾊﾟｰﾄﾅｰ'!P77</f>
        <v>0</v>
      </c>
      <c r="L181" s="163">
        <f>'別表6；現地事業後方支援経費　ﾊﾟｰﾄﾅｰ'!Q77</f>
        <v>0</v>
      </c>
      <c r="M181" s="527"/>
      <c r="N181" s="46">
        <f>ROUND(K181*$N$6,0)</f>
        <v>0</v>
      </c>
    </row>
    <row r="182" spans="1:14" ht="12.75" customHeight="1" x14ac:dyDescent="0.2">
      <c r="A182" s="72"/>
      <c r="B182" s="237" t="s">
        <v>535</v>
      </c>
      <c r="C182" s="238"/>
      <c r="D182" s="239"/>
      <c r="E182" s="134" t="str">
        <f>$L$7</f>
        <v>日本円</v>
      </c>
      <c r="F182" s="503">
        <f t="shared" si="29"/>
        <v>0</v>
      </c>
      <c r="G182" s="26"/>
      <c r="H182" s="40"/>
      <c r="I182" s="40"/>
      <c r="J182" s="504">
        <f>K182</f>
        <v>0</v>
      </c>
      <c r="K182" s="505">
        <f>'別表6；現地事業後方支援経費　ﾊﾟｰﾄﾅｰ'!P78</f>
        <v>0</v>
      </c>
      <c r="L182" s="505">
        <f>'別表6；現地事業後方支援経費　ﾊﾟｰﾄﾅｰ'!Q78</f>
        <v>0</v>
      </c>
      <c r="M182" s="528"/>
      <c r="N182" s="42">
        <f>K182</f>
        <v>0</v>
      </c>
    </row>
    <row r="183" spans="1:14" ht="12.75" customHeight="1" x14ac:dyDescent="0.2">
      <c r="A183" s="476" t="s">
        <v>509</v>
      </c>
      <c r="B183" s="477"/>
      <c r="C183" s="477"/>
      <c r="D183" s="126"/>
      <c r="E183" s="30" t="str">
        <f>CONCATENATE("小計（",$L$4,"）")</f>
        <v>小計（USD）</v>
      </c>
      <c r="F183" s="341">
        <f t="shared" si="29"/>
        <v>135994</v>
      </c>
      <c r="G183" s="227">
        <f>K183</f>
        <v>135994</v>
      </c>
      <c r="H183" s="226"/>
      <c r="I183" s="226"/>
      <c r="J183" s="228"/>
      <c r="K183" s="456">
        <f>K13+K171+K175+K150</f>
        <v>135994</v>
      </c>
      <c r="L183" s="456">
        <f>L13+L171+L175+L150</f>
        <v>0</v>
      </c>
      <c r="M183" s="229"/>
      <c r="N183" s="155">
        <f>ROUND(K183*$N$4,0)</f>
        <v>14959340</v>
      </c>
    </row>
    <row r="184" spans="1:14" ht="12.75" customHeight="1" x14ac:dyDescent="0.2">
      <c r="A184" s="127"/>
      <c r="B184" s="128"/>
      <c r="C184" s="128"/>
      <c r="D184" s="129"/>
      <c r="E184" s="83" t="str">
        <f>CONCATENATE("小計（",$L$5,"）")</f>
        <v>小計（MMK）</v>
      </c>
      <c r="F184" s="231">
        <f t="shared" si="29"/>
        <v>13421990</v>
      </c>
      <c r="G184" s="230"/>
      <c r="H184" s="231">
        <f>K184</f>
        <v>13421990</v>
      </c>
      <c r="I184" s="232"/>
      <c r="J184" s="233"/>
      <c r="K184" s="159">
        <f t="shared" ref="K184:L186" si="30">K14+K172+K176+K151</f>
        <v>13421990</v>
      </c>
      <c r="L184" s="159">
        <f t="shared" si="30"/>
        <v>0</v>
      </c>
      <c r="M184" s="160"/>
      <c r="N184" s="161">
        <f>ROUND(K184*$N$5,0)</f>
        <v>1073759</v>
      </c>
    </row>
    <row r="185" spans="1:14" ht="12.75" customHeight="1" outlineLevel="1" x14ac:dyDescent="0.2">
      <c r="A185" s="127"/>
      <c r="B185" s="128"/>
      <c r="C185" s="128"/>
      <c r="D185" s="129"/>
      <c r="E185" s="83" t="str">
        <f>CONCATENATE("小計（",$L$6,"）")</f>
        <v>小計（THB）</v>
      </c>
      <c r="F185" s="231">
        <f t="shared" si="29"/>
        <v>320449</v>
      </c>
      <c r="G185" s="230"/>
      <c r="H185" s="232"/>
      <c r="I185" s="231">
        <f>K185</f>
        <v>320449</v>
      </c>
      <c r="J185" s="233"/>
      <c r="K185" s="159">
        <f>K15+K173+K177+K152</f>
        <v>320449</v>
      </c>
      <c r="L185" s="159">
        <f t="shared" si="30"/>
        <v>0</v>
      </c>
      <c r="M185" s="160"/>
      <c r="N185" s="161">
        <f>ROUND(K185*$N$6,0)</f>
        <v>961347</v>
      </c>
    </row>
    <row r="186" spans="1:14" ht="12.75" customHeight="1" x14ac:dyDescent="0.2">
      <c r="A186" s="130"/>
      <c r="B186" s="131"/>
      <c r="C186" s="131"/>
      <c r="D186" s="132"/>
      <c r="E186" s="31" t="str">
        <f>CONCATENATE("小計（",$L$7,"）")</f>
        <v>小計（日本円）</v>
      </c>
      <c r="F186" s="506">
        <f t="shared" si="29"/>
        <v>0</v>
      </c>
      <c r="G186" s="234"/>
      <c r="H186" s="235"/>
      <c r="I186" s="235"/>
      <c r="J186" s="39">
        <f>K186</f>
        <v>0</v>
      </c>
      <c r="K186" s="481">
        <f>K16+K174+K178+K153</f>
        <v>0</v>
      </c>
      <c r="L186" s="481">
        <f t="shared" si="30"/>
        <v>0</v>
      </c>
      <c r="M186" s="236"/>
      <c r="N186" s="165">
        <f>K186</f>
        <v>0</v>
      </c>
    </row>
    <row r="187" spans="1:14" ht="12.75" customHeight="1" x14ac:dyDescent="0.2">
      <c r="A187" s="135" t="s">
        <v>510</v>
      </c>
      <c r="B187" s="136"/>
      <c r="C187" s="136"/>
      <c r="D187" s="137"/>
      <c r="E187" s="136" t="s">
        <v>511</v>
      </c>
      <c r="F187" s="73">
        <f t="shared" si="29"/>
        <v>16994446</v>
      </c>
      <c r="G187" s="74"/>
      <c r="H187" s="74"/>
      <c r="I187" s="74"/>
      <c r="J187" s="75"/>
      <c r="K187" s="76">
        <f>ROUNDDOWN(K183*$N$4+K184*$N$5+K185*$N$6+K186,0)</f>
        <v>16994446</v>
      </c>
      <c r="L187" s="76">
        <f>ROUNDDOWN(L183*$N$4+L184*$N$5+L185*$N$6+L186,0)</f>
        <v>0</v>
      </c>
      <c r="M187" s="51"/>
      <c r="N187" s="77">
        <f>SUM(N183:N186)</f>
        <v>16994446</v>
      </c>
    </row>
    <row r="188" spans="1:14" ht="16.5" customHeight="1" x14ac:dyDescent="0.2">
      <c r="A188" s="335" t="s">
        <v>412</v>
      </c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</row>
    <row r="192" spans="1:14" ht="12.75" customHeight="1" x14ac:dyDescent="0.2">
      <c r="H192" s="117"/>
      <c r="I192" s="117"/>
      <c r="J192" s="117"/>
    </row>
    <row r="193" spans="8:10" ht="12.75" customHeight="1" x14ac:dyDescent="0.2">
      <c r="H193" s="117"/>
      <c r="I193" s="117"/>
      <c r="J193" s="117"/>
    </row>
  </sheetData>
  <mergeCells count="18">
    <mergeCell ref="G10:J10"/>
    <mergeCell ref="K10:L10"/>
    <mergeCell ref="A171:D171"/>
    <mergeCell ref="A172:D172"/>
    <mergeCell ref="M179:M182"/>
    <mergeCell ref="M57:M58"/>
    <mergeCell ref="M59:M61"/>
    <mergeCell ref="M62:M149"/>
    <mergeCell ref="M160:M170"/>
    <mergeCell ref="A10:D11"/>
    <mergeCell ref="E10:E11"/>
    <mergeCell ref="F10:F11"/>
    <mergeCell ref="N10:N11"/>
    <mergeCell ref="M21:M24"/>
    <mergeCell ref="M25:M28"/>
    <mergeCell ref="M29:M40"/>
    <mergeCell ref="M41:M52"/>
    <mergeCell ref="M10:M11"/>
  </mergeCells>
  <phoneticPr fontId="11"/>
  <conditionalFormatting sqref="H11:I11">
    <cfRule type="cellIs" dxfId="0" priority="1" operator="equal">
      <formula>0</formula>
    </cfRule>
  </conditionalFormatting>
  <dataValidations count="1">
    <dataValidation type="list" allowBlank="1" showInputMessage="1" showErrorMessage="1" sqref="L4:L6">
      <formula1>INDIRECT("通貨ﾘｽﾄ!A1:A130")</formula1>
    </dataValidation>
  </dataValidations>
  <printOptions horizontalCentered="1"/>
  <pageMargins left="0.70866141732283472" right="0.31496062992125984" top="0.31496062992125984" bottom="0.19685039370078741" header="0.31496062992125984" footer="0.19685039370078741"/>
  <pageSetup paperSize="9" scale="69" fitToHeight="0" orientation="portrait" cellComments="asDisplayed" r:id="rId1"/>
  <rowBreaks count="2" manualBreakCount="2">
    <brk id="52" max="13" man="1"/>
    <brk id="149" max="1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zoomScaleNormal="120" zoomScaleSheetLayoutView="100" workbookViewId="0">
      <pane ySplit="9" topLeftCell="A50" activePane="bottomLeft" state="frozen"/>
      <selection pane="bottomLeft" activeCell="A6" sqref="A6:M6"/>
    </sheetView>
  </sheetViews>
  <sheetFormatPr defaultColWidth="9" defaultRowHeight="13" outlineLevelRow="1" x14ac:dyDescent="0.2"/>
  <cols>
    <col min="1" max="2" width="1.7265625" style="175" customWidth="1"/>
    <col min="3" max="3" width="20" style="175" customWidth="1"/>
    <col min="4" max="4" width="8.453125" style="175" customWidth="1"/>
    <col min="5" max="5" width="8.26953125" style="175" customWidth="1"/>
    <col min="6" max="6" width="5.453125" style="176" customWidth="1"/>
    <col min="7" max="7" width="5.90625" style="176" customWidth="1"/>
    <col min="8" max="8" width="6.6328125" style="176" customWidth="1"/>
    <col min="9" max="11" width="8.90625" style="176" customWidth="1"/>
    <col min="12" max="12" width="10.453125" style="177" customWidth="1"/>
    <col min="13" max="13" width="35.90625" style="178" customWidth="1"/>
    <col min="14" max="16384" width="9" style="175"/>
  </cols>
  <sheetData>
    <row r="1" spans="1:14" ht="21" customHeight="1" x14ac:dyDescent="0.2">
      <c r="A1" s="561" t="s">
        <v>305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273" t="s">
        <v>390</v>
      </c>
      <c r="N1" s="175" t="s">
        <v>393</v>
      </c>
    </row>
    <row r="2" spans="1:14" x14ac:dyDescent="0.2">
      <c r="A2" s="569" t="s">
        <v>365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</row>
    <row r="3" spans="1:14" x14ac:dyDescent="0.2">
      <c r="A3" s="570" t="s">
        <v>366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</row>
    <row r="4" spans="1:14" x14ac:dyDescent="0.2">
      <c r="A4" s="570" t="s">
        <v>304</v>
      </c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</row>
    <row r="5" spans="1:14" x14ac:dyDescent="0.2">
      <c r="A5" s="570" t="s">
        <v>367</v>
      </c>
      <c r="B5" s="570"/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</row>
    <row r="6" spans="1:14" ht="27" customHeight="1" x14ac:dyDescent="0.2">
      <c r="A6" s="571" t="s">
        <v>531</v>
      </c>
      <c r="B6" s="571"/>
      <c r="C6" s="571"/>
      <c r="D6" s="571"/>
      <c r="E6" s="571"/>
      <c r="F6" s="571"/>
      <c r="G6" s="571"/>
      <c r="H6" s="571"/>
      <c r="I6" s="571"/>
      <c r="J6" s="571"/>
      <c r="K6" s="571"/>
      <c r="L6" s="571"/>
      <c r="M6" s="571"/>
    </row>
    <row r="7" spans="1:14" x14ac:dyDescent="0.2">
      <c r="A7" s="314"/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</row>
    <row r="8" spans="1:14" ht="15.75" customHeight="1" x14ac:dyDescent="0.2">
      <c r="A8" s="538" t="s">
        <v>306</v>
      </c>
      <c r="B8" s="539"/>
      <c r="C8" s="540"/>
      <c r="D8" s="564" t="s">
        <v>368</v>
      </c>
      <c r="E8" s="565"/>
      <c r="F8" s="565"/>
      <c r="G8" s="565"/>
      <c r="H8" s="565"/>
      <c r="I8" s="566"/>
      <c r="J8" s="567" t="s">
        <v>369</v>
      </c>
      <c r="K8" s="568"/>
      <c r="L8" s="286" t="s">
        <v>370</v>
      </c>
      <c r="M8" s="526" t="s">
        <v>371</v>
      </c>
    </row>
    <row r="9" spans="1:14" ht="33" x14ac:dyDescent="0.2">
      <c r="A9" s="541"/>
      <c r="B9" s="542"/>
      <c r="C9" s="543"/>
      <c r="D9" s="287" t="s">
        <v>372</v>
      </c>
      <c r="E9" s="272" t="s">
        <v>307</v>
      </c>
      <c r="F9" s="288" t="s">
        <v>373</v>
      </c>
      <c r="G9" s="288" t="s">
        <v>374</v>
      </c>
      <c r="H9" s="288" t="s">
        <v>394</v>
      </c>
      <c r="I9" s="288" t="s">
        <v>375</v>
      </c>
      <c r="J9" s="288" t="s">
        <v>376</v>
      </c>
      <c r="K9" s="288" t="s">
        <v>377</v>
      </c>
      <c r="L9" s="289" t="s">
        <v>378</v>
      </c>
      <c r="M9" s="528"/>
    </row>
    <row r="10" spans="1:14" x14ac:dyDescent="0.2">
      <c r="A10" s="555" t="s">
        <v>308</v>
      </c>
      <c r="B10" s="556"/>
      <c r="C10" s="556"/>
      <c r="D10" s="179"/>
      <c r="E10" s="180"/>
      <c r="F10" s="181"/>
      <c r="G10" s="181"/>
      <c r="H10" s="181"/>
      <c r="I10" s="181"/>
      <c r="J10" s="181"/>
      <c r="K10" s="181"/>
      <c r="L10" s="182"/>
      <c r="M10" s="183"/>
    </row>
    <row r="11" spans="1:14" x14ac:dyDescent="0.2">
      <c r="A11" s="184"/>
      <c r="B11" s="559" t="s">
        <v>309</v>
      </c>
      <c r="C11" s="560"/>
      <c r="D11" s="133"/>
      <c r="E11" s="96"/>
      <c r="F11" s="185"/>
      <c r="G11" s="185"/>
      <c r="H11" s="185"/>
      <c r="I11" s="185"/>
      <c r="J11" s="185"/>
      <c r="K11" s="185"/>
      <c r="L11" s="186"/>
      <c r="M11" s="19"/>
    </row>
    <row r="12" spans="1:14" ht="25.5" customHeight="1" x14ac:dyDescent="0.2">
      <c r="A12" s="184"/>
      <c r="B12" s="129"/>
      <c r="C12" s="187" t="s">
        <v>427</v>
      </c>
      <c r="D12" s="188">
        <v>300000</v>
      </c>
      <c r="E12" s="189" t="s">
        <v>26</v>
      </c>
      <c r="F12" s="190">
        <v>0.3</v>
      </c>
      <c r="G12" s="190">
        <v>3.67</v>
      </c>
      <c r="H12" s="290">
        <f>ROUNDDOWN(F12*G12,2)</f>
        <v>1.1000000000000001</v>
      </c>
      <c r="I12" s="250">
        <f>ROUNDDOWN($D12*$H12,0)</f>
        <v>330000</v>
      </c>
      <c r="J12" s="291">
        <v>30000</v>
      </c>
      <c r="K12" s="250">
        <f>ROUNDDOWN($J12*$H12,0)</f>
        <v>33000</v>
      </c>
      <c r="L12" s="250">
        <f t="shared" ref="L12:L22" si="0">I12+K12</f>
        <v>363000</v>
      </c>
      <c r="M12" s="292"/>
    </row>
    <row r="13" spans="1:14" ht="25.5" customHeight="1" x14ac:dyDescent="0.2">
      <c r="A13" s="184"/>
      <c r="B13" s="129"/>
      <c r="C13" s="187" t="s">
        <v>427</v>
      </c>
      <c r="D13" s="188">
        <v>305000</v>
      </c>
      <c r="E13" s="189" t="s">
        <v>26</v>
      </c>
      <c r="F13" s="190">
        <v>0.3</v>
      </c>
      <c r="G13" s="190">
        <v>8.33</v>
      </c>
      <c r="H13" s="290">
        <f t="shared" ref="H13:H17" si="1">ROUNDDOWN(F13*G13,2)</f>
        <v>2.4900000000000002</v>
      </c>
      <c r="I13" s="250">
        <f t="shared" ref="I13:I20" si="2">ROUNDDOWN($D13*$H13,0)</f>
        <v>759450</v>
      </c>
      <c r="J13" s="291">
        <v>35000</v>
      </c>
      <c r="K13" s="250">
        <f t="shared" ref="K13:K20" si="3">ROUNDDOWN($J13*$H13,0)</f>
        <v>87150</v>
      </c>
      <c r="L13" s="250">
        <f t="shared" si="0"/>
        <v>846600</v>
      </c>
      <c r="M13" s="292" t="s">
        <v>436</v>
      </c>
    </row>
    <row r="14" spans="1:14" ht="25.5" customHeight="1" x14ac:dyDescent="0.2">
      <c r="A14" s="184"/>
      <c r="B14" s="129"/>
      <c r="C14" s="187" t="s">
        <v>427</v>
      </c>
      <c r="D14" s="188">
        <v>300</v>
      </c>
      <c r="E14" s="189" t="s">
        <v>29</v>
      </c>
      <c r="F14" s="190">
        <v>0.3</v>
      </c>
      <c r="G14" s="190">
        <v>12</v>
      </c>
      <c r="H14" s="290">
        <f t="shared" ref="H14" si="4">ROUNDDOWN(F14*G14,2)</f>
        <v>3.6</v>
      </c>
      <c r="I14" s="250">
        <f t="shared" si="2"/>
        <v>1080</v>
      </c>
      <c r="J14" s="291">
        <v>0</v>
      </c>
      <c r="K14" s="250">
        <f t="shared" si="3"/>
        <v>0</v>
      </c>
      <c r="L14" s="250">
        <f t="shared" ref="L14" si="5">I14+K14</f>
        <v>1080</v>
      </c>
      <c r="M14" s="292" t="s">
        <v>437</v>
      </c>
    </row>
    <row r="15" spans="1:14" ht="25.5" customHeight="1" x14ac:dyDescent="0.2">
      <c r="A15" s="184"/>
      <c r="B15" s="129"/>
      <c r="C15" s="187" t="s">
        <v>428</v>
      </c>
      <c r="D15" s="188"/>
      <c r="E15" s="189" t="s">
        <v>26</v>
      </c>
      <c r="F15" s="190"/>
      <c r="G15" s="190"/>
      <c r="H15" s="290">
        <f t="shared" si="1"/>
        <v>0</v>
      </c>
      <c r="I15" s="250">
        <f t="shared" si="2"/>
        <v>0</v>
      </c>
      <c r="J15" s="291">
        <v>0</v>
      </c>
      <c r="K15" s="250">
        <f t="shared" si="3"/>
        <v>0</v>
      </c>
      <c r="L15" s="250">
        <f t="shared" si="0"/>
        <v>0</v>
      </c>
      <c r="M15" s="292"/>
    </row>
    <row r="16" spans="1:14" ht="25.5" customHeight="1" x14ac:dyDescent="0.2">
      <c r="A16" s="184"/>
      <c r="B16" s="129"/>
      <c r="C16" s="187" t="s">
        <v>428</v>
      </c>
      <c r="D16" s="188"/>
      <c r="E16" s="189" t="s">
        <v>26</v>
      </c>
      <c r="F16" s="190"/>
      <c r="G16" s="190"/>
      <c r="H16" s="290">
        <f t="shared" ref="H16" si="6">ROUNDDOWN(F16*G16,2)</f>
        <v>0</v>
      </c>
      <c r="I16" s="250">
        <f t="shared" si="2"/>
        <v>0</v>
      </c>
      <c r="J16" s="291">
        <v>0</v>
      </c>
      <c r="K16" s="250">
        <f t="shared" si="3"/>
        <v>0</v>
      </c>
      <c r="L16" s="250">
        <f t="shared" ref="L16" si="7">I16+K16</f>
        <v>0</v>
      </c>
      <c r="M16" s="292"/>
    </row>
    <row r="17" spans="1:13" ht="25.5" customHeight="1" x14ac:dyDescent="0.2">
      <c r="A17" s="184"/>
      <c r="B17" s="129"/>
      <c r="C17" s="187" t="s">
        <v>428</v>
      </c>
      <c r="D17" s="188"/>
      <c r="E17" s="189" t="s">
        <v>29</v>
      </c>
      <c r="F17" s="190"/>
      <c r="G17" s="190"/>
      <c r="H17" s="290">
        <f t="shared" si="1"/>
        <v>0</v>
      </c>
      <c r="I17" s="250">
        <f t="shared" si="2"/>
        <v>0</v>
      </c>
      <c r="J17" s="291">
        <v>0</v>
      </c>
      <c r="K17" s="250">
        <f t="shared" si="3"/>
        <v>0</v>
      </c>
      <c r="L17" s="250">
        <f t="shared" si="0"/>
        <v>0</v>
      </c>
      <c r="M17" s="292"/>
    </row>
    <row r="18" spans="1:13" ht="25.5" customHeight="1" x14ac:dyDescent="0.2">
      <c r="A18" s="184"/>
      <c r="B18" s="129"/>
      <c r="C18" s="187" t="s">
        <v>429</v>
      </c>
      <c r="D18" s="188"/>
      <c r="E18" s="189" t="s">
        <v>26</v>
      </c>
      <c r="F18" s="190"/>
      <c r="G18" s="190"/>
      <c r="H18" s="290">
        <f t="shared" ref="H18" si="8">ROUNDDOWN(F18*G18,2)</f>
        <v>0</v>
      </c>
      <c r="I18" s="250">
        <f t="shared" si="2"/>
        <v>0</v>
      </c>
      <c r="J18" s="291">
        <v>0</v>
      </c>
      <c r="K18" s="250">
        <f t="shared" si="3"/>
        <v>0</v>
      </c>
      <c r="L18" s="250">
        <f t="shared" ref="L18:L20" si="9">I18+K18</f>
        <v>0</v>
      </c>
      <c r="M18" s="292"/>
    </row>
    <row r="19" spans="1:13" ht="25.5" customHeight="1" x14ac:dyDescent="0.2">
      <c r="A19" s="184"/>
      <c r="B19" s="132"/>
      <c r="C19" s="187" t="s">
        <v>429</v>
      </c>
      <c r="D19" s="188"/>
      <c r="E19" s="189" t="s">
        <v>26</v>
      </c>
      <c r="F19" s="190"/>
      <c r="G19" s="190"/>
      <c r="H19" s="290">
        <f t="shared" ref="H19:H20" si="10">ROUNDDOWN(F19*G19,2)</f>
        <v>0</v>
      </c>
      <c r="I19" s="250">
        <f t="shared" si="2"/>
        <v>0</v>
      </c>
      <c r="J19" s="291">
        <v>0</v>
      </c>
      <c r="K19" s="250">
        <f t="shared" si="3"/>
        <v>0</v>
      </c>
      <c r="L19" s="250">
        <f t="shared" ref="L19" si="11">I19+K19</f>
        <v>0</v>
      </c>
      <c r="M19" s="292"/>
    </row>
    <row r="20" spans="1:13" ht="25.5" customHeight="1" x14ac:dyDescent="0.2">
      <c r="A20" s="184"/>
      <c r="B20" s="132"/>
      <c r="C20" s="187" t="s">
        <v>429</v>
      </c>
      <c r="D20" s="188"/>
      <c r="E20" s="189" t="s">
        <v>29</v>
      </c>
      <c r="F20" s="190"/>
      <c r="G20" s="190"/>
      <c r="H20" s="290">
        <f t="shared" si="10"/>
        <v>0</v>
      </c>
      <c r="I20" s="250">
        <f t="shared" si="2"/>
        <v>0</v>
      </c>
      <c r="J20" s="291">
        <v>0</v>
      </c>
      <c r="K20" s="250">
        <f t="shared" si="3"/>
        <v>0</v>
      </c>
      <c r="L20" s="250">
        <f t="shared" si="9"/>
        <v>0</v>
      </c>
      <c r="M20" s="292"/>
    </row>
    <row r="21" spans="1:13" ht="13.5" customHeight="1" x14ac:dyDescent="0.2">
      <c r="A21" s="274" t="s">
        <v>310</v>
      </c>
      <c r="B21" s="275"/>
      <c r="C21" s="214"/>
      <c r="D21" s="275"/>
      <c r="E21" s="411" t="s">
        <v>335</v>
      </c>
      <c r="F21" s="266"/>
      <c r="G21" s="266"/>
      <c r="H21" s="266"/>
      <c r="I21" s="247">
        <f>SUMIF($E$12:$E$20,$E21,I$12:I$20)</f>
        <v>1089450</v>
      </c>
      <c r="J21" s="247"/>
      <c r="K21" s="247">
        <f>SUMIF($E$12:$E$20,$E21,K$12:K$20)</f>
        <v>120150</v>
      </c>
      <c r="L21" s="247">
        <f t="shared" si="0"/>
        <v>1209600</v>
      </c>
      <c r="M21" s="293"/>
    </row>
    <row r="22" spans="1:13" ht="13.5" customHeight="1" x14ac:dyDescent="0.2">
      <c r="A22" s="216"/>
      <c r="B22" s="217"/>
      <c r="C22" s="215"/>
      <c r="D22" s="217"/>
      <c r="E22" s="412" t="s">
        <v>29</v>
      </c>
      <c r="F22" s="267"/>
      <c r="G22" s="267"/>
      <c r="H22" s="267"/>
      <c r="I22" s="249">
        <f>SUMIF($E$12:$E$20,$E22,I$12:I$20)</f>
        <v>1080</v>
      </c>
      <c r="J22" s="249"/>
      <c r="K22" s="249">
        <f>SUMIF($E$12:$E$20,$E22,K$12:K$20)</f>
        <v>0</v>
      </c>
      <c r="L22" s="249">
        <f t="shared" si="0"/>
        <v>1080</v>
      </c>
      <c r="M22" s="294"/>
    </row>
    <row r="23" spans="1:13" ht="13.5" customHeight="1" x14ac:dyDescent="0.2">
      <c r="A23" s="216"/>
      <c r="B23" s="217"/>
      <c r="C23" s="215"/>
      <c r="D23" s="209"/>
      <c r="E23" s="410" t="s">
        <v>391</v>
      </c>
      <c r="F23" s="306">
        <f>SUM(F12,F15,F18)</f>
        <v>0.3</v>
      </c>
      <c r="G23" s="245">
        <f>SUM(G12:G20)</f>
        <v>24</v>
      </c>
      <c r="H23" s="245">
        <f>SUM(H12:H20)</f>
        <v>7.19</v>
      </c>
      <c r="I23" s="295"/>
      <c r="J23" s="295"/>
      <c r="K23" s="295"/>
      <c r="L23" s="295"/>
      <c r="M23" s="296"/>
    </row>
    <row r="24" spans="1:13" x14ac:dyDescent="0.2">
      <c r="A24" s="562" t="s">
        <v>311</v>
      </c>
      <c r="B24" s="563"/>
      <c r="C24" s="563"/>
      <c r="D24" s="179"/>
      <c r="E24" s="179"/>
      <c r="F24" s="181"/>
      <c r="G24" s="181"/>
      <c r="H24" s="181"/>
      <c r="I24" s="181"/>
      <c r="J24" s="181"/>
      <c r="K24" s="181"/>
      <c r="L24" s="182"/>
      <c r="M24" s="297"/>
    </row>
    <row r="25" spans="1:13" x14ac:dyDescent="0.2">
      <c r="A25" s="184"/>
      <c r="B25" s="560" t="s">
        <v>312</v>
      </c>
      <c r="C25" s="560"/>
      <c r="D25" s="133"/>
      <c r="E25" s="133"/>
      <c r="F25" s="185"/>
      <c r="G25" s="185"/>
      <c r="H25" s="185"/>
      <c r="I25" s="185"/>
      <c r="J25" s="185"/>
      <c r="K25" s="185"/>
      <c r="L25" s="191"/>
      <c r="M25" s="298"/>
    </row>
    <row r="26" spans="1:13" ht="42" customHeight="1" x14ac:dyDescent="0.2">
      <c r="A26" s="184"/>
      <c r="B26" s="192"/>
      <c r="C26" s="187" t="s">
        <v>433</v>
      </c>
      <c r="D26" s="14"/>
      <c r="E26" s="407" t="s">
        <v>29</v>
      </c>
      <c r="F26" s="190"/>
      <c r="G26" s="190"/>
      <c r="H26" s="290">
        <f t="shared" ref="H26:H29" si="12">ROUNDDOWN(F26*G26,2)</f>
        <v>0</v>
      </c>
      <c r="I26" s="250">
        <f t="shared" ref="I26:I29" si="13">ROUNDDOWN($D26*$H26,0)</f>
        <v>0</v>
      </c>
      <c r="J26" s="291">
        <v>0</v>
      </c>
      <c r="K26" s="250">
        <f t="shared" ref="K26:K29" si="14">ROUNDDOWN($J26*$H26,0)</f>
        <v>0</v>
      </c>
      <c r="L26" s="250">
        <f>I26+K26</f>
        <v>0</v>
      </c>
      <c r="M26" s="292"/>
    </row>
    <row r="27" spans="1:13" ht="42" customHeight="1" x14ac:dyDescent="0.2">
      <c r="A27" s="184"/>
      <c r="B27" s="192"/>
      <c r="C27" s="187" t="s">
        <v>433</v>
      </c>
      <c r="D27" s="14"/>
      <c r="E27" s="407" t="s">
        <v>29</v>
      </c>
      <c r="F27" s="190"/>
      <c r="G27" s="190"/>
      <c r="H27" s="290">
        <f t="shared" si="12"/>
        <v>0</v>
      </c>
      <c r="I27" s="250">
        <f t="shared" si="13"/>
        <v>0</v>
      </c>
      <c r="J27" s="291">
        <v>0</v>
      </c>
      <c r="K27" s="250">
        <f t="shared" si="14"/>
        <v>0</v>
      </c>
      <c r="L27" s="250">
        <f>I27+K27</f>
        <v>0</v>
      </c>
      <c r="M27" s="292"/>
    </row>
    <row r="28" spans="1:13" ht="42" customHeight="1" x14ac:dyDescent="0.2">
      <c r="A28" s="184"/>
      <c r="B28" s="193"/>
      <c r="C28" s="187" t="s">
        <v>379</v>
      </c>
      <c r="D28" s="14"/>
      <c r="E28" s="407" t="s">
        <v>29</v>
      </c>
      <c r="F28" s="190"/>
      <c r="G28" s="190"/>
      <c r="H28" s="290">
        <f t="shared" si="12"/>
        <v>0</v>
      </c>
      <c r="I28" s="250">
        <f t="shared" si="13"/>
        <v>0</v>
      </c>
      <c r="J28" s="291">
        <v>0</v>
      </c>
      <c r="K28" s="250">
        <f t="shared" si="14"/>
        <v>0</v>
      </c>
      <c r="L28" s="250">
        <f>I28+K28</f>
        <v>0</v>
      </c>
      <c r="M28" s="292"/>
    </row>
    <row r="29" spans="1:13" ht="42" customHeight="1" x14ac:dyDescent="0.2">
      <c r="A29" s="184"/>
      <c r="B29" s="194"/>
      <c r="C29" s="195" t="s">
        <v>313</v>
      </c>
      <c r="D29" s="14"/>
      <c r="E29" s="407" t="s">
        <v>29</v>
      </c>
      <c r="F29" s="190"/>
      <c r="G29" s="190"/>
      <c r="H29" s="290">
        <f t="shared" si="12"/>
        <v>0</v>
      </c>
      <c r="I29" s="250">
        <f t="shared" si="13"/>
        <v>0</v>
      </c>
      <c r="J29" s="291">
        <v>0</v>
      </c>
      <c r="K29" s="250">
        <f t="shared" si="14"/>
        <v>0</v>
      </c>
      <c r="L29" s="250">
        <f>I29+K29</f>
        <v>0</v>
      </c>
      <c r="M29" s="292"/>
    </row>
    <row r="30" spans="1:13" x14ac:dyDescent="0.2">
      <c r="A30" s="184"/>
      <c r="B30" s="559" t="s">
        <v>314</v>
      </c>
      <c r="C30" s="560"/>
      <c r="D30" s="196"/>
      <c r="E30" s="96"/>
      <c r="F30" s="185"/>
      <c r="G30" s="185"/>
      <c r="H30" s="185"/>
      <c r="I30" s="185"/>
      <c r="J30" s="185"/>
      <c r="K30" s="185"/>
      <c r="L30" s="191"/>
      <c r="M30" s="298"/>
    </row>
    <row r="31" spans="1:13" ht="25.5" customHeight="1" x14ac:dyDescent="0.2">
      <c r="A31" s="184"/>
      <c r="B31" s="192"/>
      <c r="C31" s="187" t="s">
        <v>434</v>
      </c>
      <c r="D31" s="14"/>
      <c r="E31" s="407" t="s">
        <v>177</v>
      </c>
      <c r="F31" s="190"/>
      <c r="G31" s="190"/>
      <c r="H31" s="290">
        <f t="shared" ref="H31:H33" si="15">ROUNDDOWN(F31*G31,2)</f>
        <v>0</v>
      </c>
      <c r="I31" s="250">
        <f t="shared" ref="I31:I37" si="16">ROUNDDOWN($D31*$H31,0)</f>
        <v>0</v>
      </c>
      <c r="J31" s="291">
        <v>0</v>
      </c>
      <c r="K31" s="250">
        <f t="shared" ref="K31:K33" si="17">ROUNDDOWN($J31*$H31,0)</f>
        <v>0</v>
      </c>
      <c r="L31" s="250">
        <f>I31+K31</f>
        <v>0</v>
      </c>
      <c r="M31" s="292"/>
    </row>
    <row r="32" spans="1:13" ht="25.5" customHeight="1" x14ac:dyDescent="0.2">
      <c r="A32" s="184"/>
      <c r="B32" s="192"/>
      <c r="C32" s="187" t="s">
        <v>434</v>
      </c>
      <c r="D32" s="14"/>
      <c r="E32" s="407" t="s">
        <v>177</v>
      </c>
      <c r="F32" s="190"/>
      <c r="G32" s="190"/>
      <c r="H32" s="290">
        <f t="shared" si="15"/>
        <v>0</v>
      </c>
      <c r="I32" s="250">
        <f t="shared" si="16"/>
        <v>0</v>
      </c>
      <c r="J32" s="291">
        <v>0</v>
      </c>
      <c r="K32" s="250">
        <f t="shared" si="17"/>
        <v>0</v>
      </c>
      <c r="L32" s="250">
        <f>I32+K32</f>
        <v>0</v>
      </c>
      <c r="M32" s="292"/>
    </row>
    <row r="33" spans="1:13" ht="25.5" customHeight="1" x14ac:dyDescent="0.2">
      <c r="A33" s="184"/>
      <c r="B33" s="192"/>
      <c r="C33" s="187" t="s">
        <v>435</v>
      </c>
      <c r="D33" s="14"/>
      <c r="E33" s="407" t="s">
        <v>177</v>
      </c>
      <c r="F33" s="190"/>
      <c r="G33" s="190"/>
      <c r="H33" s="290">
        <f t="shared" si="15"/>
        <v>0</v>
      </c>
      <c r="I33" s="250">
        <f t="shared" si="16"/>
        <v>0</v>
      </c>
      <c r="J33" s="291">
        <v>0</v>
      </c>
      <c r="K33" s="250">
        <f t="shared" si="17"/>
        <v>0</v>
      </c>
      <c r="L33" s="250">
        <f>I33+K33</f>
        <v>0</v>
      </c>
      <c r="M33" s="292"/>
    </row>
    <row r="34" spans="1:13" ht="25.5" customHeight="1" x14ac:dyDescent="0.2">
      <c r="A34" s="184"/>
      <c r="B34" s="192"/>
      <c r="C34" s="187" t="s">
        <v>435</v>
      </c>
      <c r="D34" s="14"/>
      <c r="E34" s="407" t="s">
        <v>177</v>
      </c>
      <c r="F34" s="190"/>
      <c r="G34" s="190"/>
      <c r="H34" s="290">
        <f>ROUNDDOWN(F34*G34,2)</f>
        <v>0</v>
      </c>
      <c r="I34" s="250">
        <f t="shared" si="16"/>
        <v>0</v>
      </c>
      <c r="J34" s="291">
        <v>0</v>
      </c>
      <c r="K34" s="250">
        <f>ROUNDDOWN($J34*$H34,0)</f>
        <v>0</v>
      </c>
      <c r="L34" s="250">
        <f>I34+K34</f>
        <v>0</v>
      </c>
      <c r="M34" s="292"/>
    </row>
    <row r="35" spans="1:13" ht="25.5" hidden="1" customHeight="1" outlineLevel="1" x14ac:dyDescent="0.2">
      <c r="A35" s="184"/>
      <c r="B35" s="192"/>
      <c r="C35" s="187" t="s">
        <v>381</v>
      </c>
      <c r="D35" s="14"/>
      <c r="E35" s="407"/>
      <c r="F35" s="190"/>
      <c r="G35" s="190"/>
      <c r="H35" s="290">
        <f t="shared" ref="H35:H37" si="18">ROUNDDOWN(F35*G35,2)</f>
        <v>0</v>
      </c>
      <c r="I35" s="250">
        <f t="shared" si="16"/>
        <v>0</v>
      </c>
      <c r="J35" s="291">
        <v>0</v>
      </c>
      <c r="K35" s="250">
        <f t="shared" ref="K35:K37" si="19">ROUNDDOWN($J35*$H35,0)</f>
        <v>0</v>
      </c>
      <c r="L35" s="250">
        <f t="shared" ref="L35:L37" si="20">I35+K35</f>
        <v>0</v>
      </c>
      <c r="M35" s="292"/>
    </row>
    <row r="36" spans="1:13" ht="25.5" hidden="1" customHeight="1" outlineLevel="1" x14ac:dyDescent="0.2">
      <c r="A36" s="184"/>
      <c r="B36" s="192"/>
      <c r="C36" s="187" t="s">
        <v>382</v>
      </c>
      <c r="D36" s="14"/>
      <c r="E36" s="407"/>
      <c r="F36" s="190"/>
      <c r="G36" s="190"/>
      <c r="H36" s="290">
        <f t="shared" si="18"/>
        <v>0</v>
      </c>
      <c r="I36" s="250">
        <f t="shared" si="16"/>
        <v>0</v>
      </c>
      <c r="J36" s="291">
        <v>0</v>
      </c>
      <c r="K36" s="250">
        <f t="shared" si="19"/>
        <v>0</v>
      </c>
      <c r="L36" s="250">
        <f t="shared" si="20"/>
        <v>0</v>
      </c>
      <c r="M36" s="292"/>
    </row>
    <row r="37" spans="1:13" ht="25.5" hidden="1" customHeight="1" outlineLevel="1" x14ac:dyDescent="0.2">
      <c r="A37" s="184"/>
      <c r="B37" s="192"/>
      <c r="C37" s="195" t="s">
        <v>383</v>
      </c>
      <c r="D37" s="14"/>
      <c r="E37" s="407"/>
      <c r="F37" s="190"/>
      <c r="G37" s="190"/>
      <c r="H37" s="290">
        <f t="shared" si="18"/>
        <v>0</v>
      </c>
      <c r="I37" s="250">
        <f t="shared" si="16"/>
        <v>0</v>
      </c>
      <c r="J37" s="291">
        <v>0</v>
      </c>
      <c r="K37" s="250">
        <f t="shared" si="19"/>
        <v>0</v>
      </c>
      <c r="L37" s="250">
        <f t="shared" si="20"/>
        <v>0</v>
      </c>
      <c r="M37" s="292"/>
    </row>
    <row r="38" spans="1:13" collapsed="1" x14ac:dyDescent="0.2">
      <c r="A38" s="184"/>
      <c r="B38" s="559" t="s">
        <v>315</v>
      </c>
      <c r="C38" s="560"/>
      <c r="D38" s="197"/>
      <c r="E38" s="405"/>
      <c r="F38" s="198"/>
      <c r="G38" s="198"/>
      <c r="H38" s="198"/>
      <c r="I38" s="198"/>
      <c r="J38" s="198"/>
      <c r="K38" s="198"/>
      <c r="L38" s="199"/>
      <c r="M38" s="90"/>
    </row>
    <row r="39" spans="1:13" ht="25.5" customHeight="1" x14ac:dyDescent="0.2">
      <c r="A39" s="184"/>
      <c r="B39" s="192"/>
      <c r="C39" s="195" t="s">
        <v>316</v>
      </c>
      <c r="D39" s="18"/>
      <c r="E39" s="407" t="s">
        <v>247</v>
      </c>
      <c r="F39" s="200"/>
      <c r="G39" s="200"/>
      <c r="H39" s="299">
        <f t="shared" ref="H39" si="21">ROUNDDOWN(F39*G39,2)</f>
        <v>0</v>
      </c>
      <c r="I39" s="250">
        <f>ROUNDDOWN($D39*$H39,0)</f>
        <v>0</v>
      </c>
      <c r="J39" s="291">
        <v>0</v>
      </c>
      <c r="K39" s="250">
        <f>ROUNDDOWN($J39*$H39,0)</f>
        <v>0</v>
      </c>
      <c r="L39" s="251">
        <f>I39+K39</f>
        <v>0</v>
      </c>
      <c r="M39" s="300"/>
    </row>
    <row r="40" spans="1:13" ht="13.5" customHeight="1" x14ac:dyDescent="0.2">
      <c r="A40" s="274" t="s">
        <v>317</v>
      </c>
      <c r="B40" s="275"/>
      <c r="C40" s="214"/>
      <c r="D40" s="275"/>
      <c r="E40" s="408" t="str">
        <f>'予算詳細　全体'!L4</f>
        <v>USD</v>
      </c>
      <c r="F40" s="406"/>
      <c r="G40" s="301"/>
      <c r="H40" s="302"/>
      <c r="I40" s="243">
        <f t="shared" ref="I40:I42" si="22">SUMIF($E$26:$E$39,$E40,I$26:I$39)</f>
        <v>0</v>
      </c>
      <c r="J40" s="243"/>
      <c r="K40" s="243">
        <f t="shared" ref="K40:L42" si="23">SUMIF($E$26:$E$39,$E40,K$26:K$39)</f>
        <v>0</v>
      </c>
      <c r="L40" s="243">
        <f t="shared" si="23"/>
        <v>0</v>
      </c>
      <c r="M40" s="303"/>
    </row>
    <row r="41" spans="1:13" ht="13.5" customHeight="1" x14ac:dyDescent="0.2">
      <c r="A41" s="216"/>
      <c r="B41" s="217"/>
      <c r="C41" s="215"/>
      <c r="D41" s="242" t="s">
        <v>419</v>
      </c>
      <c r="E41" s="409" t="str">
        <f>'予算詳細　全体'!L5</f>
        <v>MMK</v>
      </c>
      <c r="F41" s="242"/>
      <c r="G41" s="304"/>
      <c r="H41" s="304"/>
      <c r="I41" s="244">
        <f t="shared" si="22"/>
        <v>0</v>
      </c>
      <c r="J41" s="244"/>
      <c r="K41" s="244">
        <f t="shared" si="23"/>
        <v>0</v>
      </c>
      <c r="L41" s="244">
        <f t="shared" si="23"/>
        <v>0</v>
      </c>
      <c r="M41" s="305"/>
    </row>
    <row r="42" spans="1:13" ht="13.5" customHeight="1" x14ac:dyDescent="0.2">
      <c r="A42" s="216"/>
      <c r="B42" s="217"/>
      <c r="C42" s="215"/>
      <c r="D42" s="245" t="s">
        <v>420</v>
      </c>
      <c r="E42" s="410" t="str">
        <f>'予算詳細　全体'!L6</f>
        <v>THB</v>
      </c>
      <c r="F42" s="245"/>
      <c r="G42" s="306"/>
      <c r="H42" s="306"/>
      <c r="I42" s="246">
        <f t="shared" si="22"/>
        <v>0</v>
      </c>
      <c r="J42" s="246"/>
      <c r="K42" s="246">
        <f t="shared" si="23"/>
        <v>0</v>
      </c>
      <c r="L42" s="246">
        <f t="shared" si="23"/>
        <v>0</v>
      </c>
      <c r="M42" s="305"/>
    </row>
    <row r="43" spans="1:13" ht="13.5" customHeight="1" x14ac:dyDescent="0.2">
      <c r="A43" s="216"/>
      <c r="B43" s="217"/>
      <c r="C43" s="215"/>
      <c r="D43" s="209"/>
      <c r="E43" s="457" t="s">
        <v>391</v>
      </c>
      <c r="F43" s="306">
        <f>SUM(F26,F28,F29,F31,F33,F39)</f>
        <v>0</v>
      </c>
      <c r="G43" s="245">
        <f t="shared" ref="G43:H43" si="24">SUM(G26:G39)</f>
        <v>0</v>
      </c>
      <c r="H43" s="245">
        <f t="shared" si="24"/>
        <v>0</v>
      </c>
      <c r="I43" s="295"/>
      <c r="J43" s="295"/>
      <c r="K43" s="295"/>
      <c r="L43" s="295"/>
      <c r="M43" s="296"/>
    </row>
    <row r="44" spans="1:13" x14ac:dyDescent="0.2">
      <c r="A44" s="555" t="s">
        <v>318</v>
      </c>
      <c r="B44" s="556"/>
      <c r="C44" s="556"/>
      <c r="D44" s="179"/>
      <c r="E44" s="180"/>
      <c r="F44" s="181"/>
      <c r="G44" s="181"/>
      <c r="H44" s="181"/>
      <c r="I44" s="181"/>
      <c r="J44" s="181"/>
      <c r="K44" s="181"/>
      <c r="L44" s="182"/>
      <c r="M44" s="297"/>
    </row>
    <row r="45" spans="1:13" ht="25.5" customHeight="1" x14ac:dyDescent="0.2">
      <c r="A45" s="184"/>
      <c r="B45" s="192"/>
      <c r="C45" s="187" t="s">
        <v>430</v>
      </c>
      <c r="D45" s="188">
        <v>390000</v>
      </c>
      <c r="E45" s="189" t="s">
        <v>26</v>
      </c>
      <c r="F45" s="190">
        <v>0.1</v>
      </c>
      <c r="G45" s="190">
        <v>3.67</v>
      </c>
      <c r="H45" s="290">
        <f t="shared" ref="H45:H48" si="25">ROUNDDOWN(F45*G45,2)</f>
        <v>0.36</v>
      </c>
      <c r="I45" s="250">
        <f t="shared" ref="I45:I48" si="26">ROUNDDOWN($D45*$H45,0)</f>
        <v>140400</v>
      </c>
      <c r="J45" s="291">
        <v>3000</v>
      </c>
      <c r="K45" s="250">
        <f t="shared" ref="K45:K48" si="27">ROUNDDOWN($J45*$H45,0)</f>
        <v>1080</v>
      </c>
      <c r="L45" s="250">
        <f>I45+K45</f>
        <v>141480</v>
      </c>
      <c r="M45" s="292"/>
    </row>
    <row r="46" spans="1:13" ht="25.5" customHeight="1" x14ac:dyDescent="0.2">
      <c r="A46" s="184"/>
      <c r="B46" s="192"/>
      <c r="C46" s="187" t="s">
        <v>430</v>
      </c>
      <c r="D46" s="188">
        <v>395000</v>
      </c>
      <c r="E46" s="189" t="s">
        <v>26</v>
      </c>
      <c r="F46" s="190">
        <v>0.1</v>
      </c>
      <c r="G46" s="190">
        <v>8.33</v>
      </c>
      <c r="H46" s="290">
        <f t="shared" si="25"/>
        <v>0.83</v>
      </c>
      <c r="I46" s="250">
        <f t="shared" si="26"/>
        <v>327850</v>
      </c>
      <c r="J46" s="291">
        <v>8000</v>
      </c>
      <c r="K46" s="250">
        <f t="shared" si="27"/>
        <v>6640</v>
      </c>
      <c r="L46" s="250">
        <f>I46+K46</f>
        <v>334490</v>
      </c>
      <c r="M46" s="292" t="s">
        <v>436</v>
      </c>
    </row>
    <row r="47" spans="1:13" ht="25.5" customHeight="1" x14ac:dyDescent="0.2">
      <c r="A47" s="184"/>
      <c r="B47" s="192"/>
      <c r="C47" s="187" t="s">
        <v>431</v>
      </c>
      <c r="D47" s="188">
        <v>290000</v>
      </c>
      <c r="E47" s="189" t="s">
        <v>26</v>
      </c>
      <c r="F47" s="190">
        <v>0.5</v>
      </c>
      <c r="G47" s="190">
        <v>3.67</v>
      </c>
      <c r="H47" s="290">
        <f t="shared" si="25"/>
        <v>1.83</v>
      </c>
      <c r="I47" s="250">
        <f t="shared" si="26"/>
        <v>530700</v>
      </c>
      <c r="J47" s="291">
        <v>0</v>
      </c>
      <c r="K47" s="250">
        <f t="shared" si="27"/>
        <v>0</v>
      </c>
      <c r="L47" s="250">
        <f>I47+K47</f>
        <v>530700</v>
      </c>
      <c r="M47" s="292"/>
    </row>
    <row r="48" spans="1:13" ht="25.5" customHeight="1" x14ac:dyDescent="0.2">
      <c r="A48" s="184"/>
      <c r="B48" s="192"/>
      <c r="C48" s="187" t="s">
        <v>431</v>
      </c>
      <c r="D48" s="188">
        <v>300000</v>
      </c>
      <c r="E48" s="189" t="s">
        <v>26</v>
      </c>
      <c r="F48" s="190">
        <v>0.5</v>
      </c>
      <c r="G48" s="190">
        <v>8.33</v>
      </c>
      <c r="H48" s="290">
        <f t="shared" si="25"/>
        <v>4.16</v>
      </c>
      <c r="I48" s="250">
        <f t="shared" si="26"/>
        <v>1248000</v>
      </c>
      <c r="J48" s="291">
        <v>0</v>
      </c>
      <c r="K48" s="250">
        <f t="shared" si="27"/>
        <v>0</v>
      </c>
      <c r="L48" s="250">
        <f>I48+K48</f>
        <v>1248000</v>
      </c>
      <c r="M48" s="292" t="s">
        <v>436</v>
      </c>
    </row>
    <row r="49" spans="1:13" x14ac:dyDescent="0.2">
      <c r="A49" s="216" t="s">
        <v>319</v>
      </c>
      <c r="B49" s="217"/>
      <c r="C49" s="215"/>
      <c r="D49" s="245"/>
      <c r="E49" s="410" t="str">
        <f>E45</f>
        <v>日本円</v>
      </c>
      <c r="F49" s="245"/>
      <c r="G49" s="306"/>
      <c r="H49" s="306"/>
      <c r="I49" s="246">
        <f>SUM(I45:I48)</f>
        <v>2246950</v>
      </c>
      <c r="J49" s="246"/>
      <c r="K49" s="246">
        <f>SUM(K45:K48)</f>
        <v>7720</v>
      </c>
      <c r="L49" s="246">
        <f>I49+K49</f>
        <v>2254670</v>
      </c>
      <c r="M49" s="312"/>
    </row>
    <row r="50" spans="1:13" x14ac:dyDescent="0.2">
      <c r="A50" s="216"/>
      <c r="B50" s="217"/>
      <c r="C50" s="215"/>
      <c r="D50" s="209"/>
      <c r="E50" s="410" t="s">
        <v>391</v>
      </c>
      <c r="F50" s="306">
        <f>SUM(F45,F47)</f>
        <v>0.6</v>
      </c>
      <c r="G50" s="245">
        <f t="shared" ref="G50:H50" si="28">SUM(G45:G48)</f>
        <v>24</v>
      </c>
      <c r="H50" s="245">
        <f t="shared" si="28"/>
        <v>7.18</v>
      </c>
      <c r="I50" s="295"/>
      <c r="J50" s="295"/>
      <c r="K50" s="295"/>
      <c r="L50" s="295"/>
      <c r="M50" s="313"/>
    </row>
    <row r="51" spans="1:13" x14ac:dyDescent="0.2">
      <c r="A51" s="555" t="s">
        <v>320</v>
      </c>
      <c r="B51" s="556"/>
      <c r="C51" s="556"/>
      <c r="D51" s="179"/>
      <c r="E51" s="180"/>
      <c r="F51" s="181"/>
      <c r="G51" s="181"/>
      <c r="H51" s="181"/>
      <c r="I51" s="181"/>
      <c r="J51" s="181"/>
      <c r="K51" s="181"/>
      <c r="L51" s="182"/>
      <c r="M51" s="297"/>
    </row>
    <row r="52" spans="1:13" ht="25.5" customHeight="1" x14ac:dyDescent="0.2">
      <c r="A52" s="201"/>
      <c r="B52" s="194"/>
      <c r="C52" s="187" t="s">
        <v>432</v>
      </c>
      <c r="D52" s="188">
        <v>200000</v>
      </c>
      <c r="E52" s="189" t="s">
        <v>26</v>
      </c>
      <c r="F52" s="190">
        <v>0.1</v>
      </c>
      <c r="G52" s="190">
        <v>3.67</v>
      </c>
      <c r="H52" s="290">
        <f t="shared" ref="H52:H53" si="29">ROUNDDOWN(F52*G52,2)</f>
        <v>0.36</v>
      </c>
      <c r="I52" s="250">
        <f t="shared" ref="I52:I53" si="30">ROUNDDOWN($D52*$H52,0)</f>
        <v>72000</v>
      </c>
      <c r="J52" s="291">
        <v>0</v>
      </c>
      <c r="K52" s="250">
        <f t="shared" ref="K52:K53" si="31">ROUNDDOWN($J52*$H52,0)</f>
        <v>0</v>
      </c>
      <c r="L52" s="250">
        <f>I52+K52</f>
        <v>72000</v>
      </c>
      <c r="M52" s="292"/>
    </row>
    <row r="53" spans="1:13" ht="25.5" customHeight="1" x14ac:dyDescent="0.2">
      <c r="A53" s="201"/>
      <c r="B53" s="194"/>
      <c r="C53" s="187" t="s">
        <v>432</v>
      </c>
      <c r="D53" s="188">
        <v>205000</v>
      </c>
      <c r="E53" s="189" t="s">
        <v>26</v>
      </c>
      <c r="F53" s="190">
        <v>0.1</v>
      </c>
      <c r="G53" s="190">
        <v>8.33</v>
      </c>
      <c r="H53" s="290">
        <f t="shared" si="29"/>
        <v>0.83</v>
      </c>
      <c r="I53" s="250">
        <f t="shared" si="30"/>
        <v>170150</v>
      </c>
      <c r="J53" s="291">
        <v>0</v>
      </c>
      <c r="K53" s="250">
        <f t="shared" si="31"/>
        <v>0</v>
      </c>
      <c r="L53" s="250">
        <f>I53+K53</f>
        <v>170150</v>
      </c>
      <c r="M53" s="292" t="s">
        <v>436</v>
      </c>
    </row>
    <row r="54" spans="1:13" x14ac:dyDescent="0.2">
      <c r="A54" s="216" t="s">
        <v>321</v>
      </c>
      <c r="B54" s="217"/>
      <c r="C54" s="215"/>
      <c r="D54" s="245"/>
      <c r="E54" s="410" t="str">
        <f>E52</f>
        <v>日本円</v>
      </c>
      <c r="F54" s="245"/>
      <c r="G54" s="306"/>
      <c r="H54" s="306"/>
      <c r="I54" s="246">
        <f>SUM(I52:I53)</f>
        <v>242150</v>
      </c>
      <c r="J54" s="246"/>
      <c r="K54" s="246">
        <f>SUM(K52:K53)</f>
        <v>0</v>
      </c>
      <c r="L54" s="246">
        <f>I54+K54</f>
        <v>242150</v>
      </c>
      <c r="M54" s="312"/>
    </row>
    <row r="55" spans="1:13" x14ac:dyDescent="0.2">
      <c r="A55" s="216"/>
      <c r="B55" s="217"/>
      <c r="C55" s="215"/>
      <c r="D55" s="209"/>
      <c r="E55" s="410" t="s">
        <v>391</v>
      </c>
      <c r="F55" s="306">
        <f>SUM(F52)</f>
        <v>0.1</v>
      </c>
      <c r="G55" s="245">
        <f t="shared" ref="G55:H55" si="32">SUM(G52:G53)</f>
        <v>12</v>
      </c>
      <c r="H55" s="245">
        <f t="shared" si="32"/>
        <v>1.19</v>
      </c>
      <c r="I55" s="295"/>
      <c r="J55" s="295"/>
      <c r="K55" s="295"/>
      <c r="L55" s="295"/>
      <c r="M55" s="313"/>
    </row>
    <row r="56" spans="1:13" ht="7.5" customHeight="1" x14ac:dyDescent="0.2">
      <c r="A56" s="202"/>
      <c r="B56" s="203"/>
      <c r="C56" s="203"/>
      <c r="D56" s="203"/>
      <c r="E56" s="203"/>
      <c r="F56" s="204"/>
      <c r="G56" s="204"/>
      <c r="H56" s="204"/>
      <c r="I56" s="205"/>
      <c r="J56" s="205"/>
      <c r="K56" s="205"/>
      <c r="L56" s="205"/>
      <c r="M56" s="206"/>
    </row>
    <row r="57" spans="1:13" x14ac:dyDescent="0.2">
      <c r="A57" s="274" t="s">
        <v>322</v>
      </c>
      <c r="B57" s="275"/>
      <c r="C57" s="275"/>
      <c r="D57" s="275"/>
      <c r="E57" s="413" t="s">
        <v>426</v>
      </c>
      <c r="F57" s="247"/>
      <c r="G57" s="307"/>
      <c r="H57" s="307"/>
      <c r="I57" s="247">
        <f>I21+I49+I54</f>
        <v>3578550</v>
      </c>
      <c r="J57" s="247"/>
      <c r="K57" s="247">
        <f>K21+K49+K54</f>
        <v>127870</v>
      </c>
      <c r="L57" s="247">
        <f>I57+K57</f>
        <v>3706420</v>
      </c>
      <c r="M57" s="207"/>
    </row>
    <row r="58" spans="1:13" x14ac:dyDescent="0.2">
      <c r="A58" s="216"/>
      <c r="B58" s="217"/>
      <c r="C58" s="217"/>
      <c r="D58" s="217"/>
      <c r="E58" s="414" t="s">
        <v>29</v>
      </c>
      <c r="F58" s="268"/>
      <c r="G58" s="308"/>
      <c r="H58" s="308"/>
      <c r="I58" s="268">
        <f>I22+I40</f>
        <v>1080</v>
      </c>
      <c r="J58" s="268"/>
      <c r="K58" s="268">
        <f>K22+K40</f>
        <v>0</v>
      </c>
      <c r="L58" s="268">
        <f>I58+K58</f>
        <v>1080</v>
      </c>
      <c r="M58" s="241"/>
    </row>
    <row r="59" spans="1:13" x14ac:dyDescent="0.2">
      <c r="A59" s="216"/>
      <c r="B59" s="217"/>
      <c r="C59" s="217"/>
      <c r="D59" s="242" t="s">
        <v>419</v>
      </c>
      <c r="E59" s="414" t="str">
        <f>E41</f>
        <v>MMK</v>
      </c>
      <c r="F59" s="242"/>
      <c r="G59" s="309"/>
      <c r="H59" s="309"/>
      <c r="I59" s="248">
        <f>I41</f>
        <v>0</v>
      </c>
      <c r="J59" s="248"/>
      <c r="K59" s="248">
        <f>K41</f>
        <v>0</v>
      </c>
      <c r="L59" s="248">
        <f>I59+K59</f>
        <v>0</v>
      </c>
      <c r="M59" s="241"/>
    </row>
    <row r="60" spans="1:13" ht="13.5" customHeight="1" x14ac:dyDescent="0.2">
      <c r="A60" s="216"/>
      <c r="B60" s="217"/>
      <c r="C60" s="217"/>
      <c r="D60" s="245" t="s">
        <v>420</v>
      </c>
      <c r="E60" s="410" t="str">
        <f>E42</f>
        <v>THB</v>
      </c>
      <c r="F60" s="245"/>
      <c r="G60" s="310"/>
      <c r="H60" s="310"/>
      <c r="I60" s="249">
        <f>I42</f>
        <v>0</v>
      </c>
      <c r="J60" s="249"/>
      <c r="K60" s="249">
        <f>K42</f>
        <v>0</v>
      </c>
      <c r="L60" s="249">
        <f>I60+K60</f>
        <v>0</v>
      </c>
      <c r="M60" s="241"/>
    </row>
    <row r="61" spans="1:13" ht="13.5" customHeight="1" x14ac:dyDescent="0.2">
      <c r="A61" s="208"/>
      <c r="B61" s="209"/>
      <c r="C61" s="209"/>
      <c r="D61" s="245"/>
      <c r="E61" s="311" t="s">
        <v>392</v>
      </c>
      <c r="F61" s="306">
        <f>F23+F43+F50+F55</f>
        <v>0.99999999999999989</v>
      </c>
      <c r="G61" s="245">
        <f t="shared" ref="G61:H61" si="33">G23+G43+G50+G55</f>
        <v>60</v>
      </c>
      <c r="H61" s="245">
        <f t="shared" si="33"/>
        <v>15.56</v>
      </c>
      <c r="I61" s="249"/>
      <c r="J61" s="249"/>
      <c r="K61" s="249"/>
      <c r="L61" s="249"/>
      <c r="M61" s="210"/>
    </row>
    <row r="62" spans="1:13" ht="13.5" customHeight="1" x14ac:dyDescent="0.2">
      <c r="A62" s="557"/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58"/>
      <c r="M62" s="558"/>
    </row>
  </sheetData>
  <mergeCells count="19">
    <mergeCell ref="A1:L1"/>
    <mergeCell ref="B11:C11"/>
    <mergeCell ref="A24:C24"/>
    <mergeCell ref="B25:C25"/>
    <mergeCell ref="B30:C30"/>
    <mergeCell ref="A8:C9"/>
    <mergeCell ref="D8:I8"/>
    <mergeCell ref="J8:K8"/>
    <mergeCell ref="A10:C10"/>
    <mergeCell ref="A2:M2"/>
    <mergeCell ref="A3:M3"/>
    <mergeCell ref="A4:M4"/>
    <mergeCell ref="A5:M5"/>
    <mergeCell ref="A6:M6"/>
    <mergeCell ref="M8:M9"/>
    <mergeCell ref="A44:C44"/>
    <mergeCell ref="A51:C51"/>
    <mergeCell ref="A62:M62"/>
    <mergeCell ref="B38:C38"/>
  </mergeCells>
  <phoneticPr fontId="11"/>
  <dataValidations count="1">
    <dataValidation type="list" allowBlank="1" showInputMessage="1" showErrorMessage="1" sqref="E57 E21:E22 E49 E35:E37 E54">
      <formula1>#REF!</formula1>
    </dataValidation>
  </dataValidations>
  <pageMargins left="0.59055118110236227" right="0.51181102362204722" top="0.74803149606299213" bottom="0.35433070866141736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 主契約団体'!$L$4:$L$7</xm:f>
          </x14:formula1>
          <xm:sqref>E12:E20 E26:E29 E31:E34 E39 E45:E47 E48 E52 E53 E58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zoomScaleNormal="120" zoomScaleSheetLayoutView="100" workbookViewId="0">
      <pane ySplit="9" topLeftCell="A53" activePane="bottomLeft" state="frozen"/>
      <selection pane="bottomLeft" activeCell="A4" sqref="A4:M4"/>
    </sheetView>
  </sheetViews>
  <sheetFormatPr defaultColWidth="9" defaultRowHeight="13" outlineLevelRow="1" x14ac:dyDescent="0.2"/>
  <cols>
    <col min="1" max="2" width="1.7265625" style="175" customWidth="1"/>
    <col min="3" max="3" width="20" style="175" customWidth="1"/>
    <col min="4" max="4" width="8.453125" style="175" customWidth="1"/>
    <col min="5" max="5" width="8.26953125" style="175" customWidth="1"/>
    <col min="6" max="6" width="5.453125" style="176" customWidth="1"/>
    <col min="7" max="7" width="5.90625" style="176" customWidth="1"/>
    <col min="8" max="8" width="6.6328125" style="176" customWidth="1"/>
    <col min="9" max="11" width="8.90625" style="176" customWidth="1"/>
    <col min="12" max="12" width="10.453125" style="177" customWidth="1"/>
    <col min="13" max="13" width="35.90625" style="178" customWidth="1"/>
    <col min="14" max="16384" width="9" style="175"/>
  </cols>
  <sheetData>
    <row r="1" spans="1:14" ht="21" customHeight="1" x14ac:dyDescent="0.2">
      <c r="A1" s="561" t="s">
        <v>305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273" t="s">
        <v>390</v>
      </c>
      <c r="N1" s="175" t="s">
        <v>393</v>
      </c>
    </row>
    <row r="2" spans="1:14" x14ac:dyDescent="0.2">
      <c r="A2" s="569" t="s">
        <v>365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</row>
    <row r="3" spans="1:14" x14ac:dyDescent="0.2">
      <c r="A3" s="570" t="s">
        <v>366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</row>
    <row r="4" spans="1:14" x14ac:dyDescent="0.2">
      <c r="A4" s="570" t="s">
        <v>304</v>
      </c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</row>
    <row r="5" spans="1:14" x14ac:dyDescent="0.2">
      <c r="A5" s="570" t="s">
        <v>367</v>
      </c>
      <c r="B5" s="570"/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</row>
    <row r="6" spans="1:14" ht="26.25" customHeight="1" x14ac:dyDescent="0.2">
      <c r="A6" s="571" t="s">
        <v>532</v>
      </c>
      <c r="B6" s="571"/>
      <c r="C6" s="571"/>
      <c r="D6" s="571"/>
      <c r="E6" s="571"/>
      <c r="F6" s="571"/>
      <c r="G6" s="571"/>
      <c r="H6" s="571"/>
      <c r="I6" s="571"/>
      <c r="J6" s="571"/>
      <c r="K6" s="571"/>
      <c r="L6" s="571"/>
      <c r="M6" s="571"/>
    </row>
    <row r="7" spans="1:14" x14ac:dyDescent="0.2">
      <c r="A7" s="314"/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</row>
    <row r="8" spans="1:14" ht="15.75" customHeight="1" x14ac:dyDescent="0.2">
      <c r="A8" s="538" t="s">
        <v>306</v>
      </c>
      <c r="B8" s="539"/>
      <c r="C8" s="540"/>
      <c r="D8" s="564" t="s">
        <v>368</v>
      </c>
      <c r="E8" s="565"/>
      <c r="F8" s="565"/>
      <c r="G8" s="565"/>
      <c r="H8" s="565"/>
      <c r="I8" s="566"/>
      <c r="J8" s="567" t="s">
        <v>369</v>
      </c>
      <c r="K8" s="568"/>
      <c r="L8" s="286" t="s">
        <v>370</v>
      </c>
      <c r="M8" s="526" t="s">
        <v>371</v>
      </c>
    </row>
    <row r="9" spans="1:14" ht="33" x14ac:dyDescent="0.2">
      <c r="A9" s="541"/>
      <c r="B9" s="542"/>
      <c r="C9" s="543"/>
      <c r="D9" s="287" t="s">
        <v>372</v>
      </c>
      <c r="E9" s="272" t="s">
        <v>307</v>
      </c>
      <c r="F9" s="288" t="s">
        <v>373</v>
      </c>
      <c r="G9" s="288" t="s">
        <v>374</v>
      </c>
      <c r="H9" s="288" t="s">
        <v>394</v>
      </c>
      <c r="I9" s="288" t="s">
        <v>375</v>
      </c>
      <c r="J9" s="288" t="s">
        <v>376</v>
      </c>
      <c r="K9" s="288" t="s">
        <v>377</v>
      </c>
      <c r="L9" s="289" t="s">
        <v>378</v>
      </c>
      <c r="M9" s="528"/>
    </row>
    <row r="10" spans="1:14" x14ac:dyDescent="0.2">
      <c r="A10" s="555" t="s">
        <v>308</v>
      </c>
      <c r="B10" s="556"/>
      <c r="C10" s="556"/>
      <c r="D10" s="179"/>
      <c r="E10" s="180"/>
      <c r="F10" s="181"/>
      <c r="G10" s="181"/>
      <c r="H10" s="181"/>
      <c r="I10" s="181"/>
      <c r="J10" s="181"/>
      <c r="K10" s="181"/>
      <c r="L10" s="182"/>
      <c r="M10" s="183"/>
    </row>
    <row r="11" spans="1:14" x14ac:dyDescent="0.2">
      <c r="A11" s="184"/>
      <c r="B11" s="559" t="s">
        <v>309</v>
      </c>
      <c r="C11" s="560"/>
      <c r="D11" s="133"/>
      <c r="E11" s="96"/>
      <c r="F11" s="185"/>
      <c r="G11" s="185"/>
      <c r="H11" s="185"/>
      <c r="I11" s="185"/>
      <c r="J11" s="185"/>
      <c r="K11" s="185"/>
      <c r="L11" s="186"/>
      <c r="M11" s="19"/>
    </row>
    <row r="12" spans="1:14" ht="25.5" customHeight="1" x14ac:dyDescent="0.2">
      <c r="A12" s="184"/>
      <c r="B12" s="129"/>
      <c r="C12" s="187" t="s">
        <v>427</v>
      </c>
      <c r="D12" s="188"/>
      <c r="E12" s="189" t="s">
        <v>26</v>
      </c>
      <c r="F12" s="190"/>
      <c r="G12" s="190"/>
      <c r="H12" s="290">
        <f>ROUNDDOWN(F12*G12,2)</f>
        <v>0</v>
      </c>
      <c r="I12" s="250">
        <f>ROUNDDOWN($D12*$H12,0)</f>
        <v>0</v>
      </c>
      <c r="J12" s="291">
        <v>30000</v>
      </c>
      <c r="K12" s="250">
        <f>ROUNDDOWN($J12*$H12,0)</f>
        <v>0</v>
      </c>
      <c r="L12" s="250">
        <f t="shared" ref="L12:L22" si="0">I12+K12</f>
        <v>0</v>
      </c>
      <c r="M12" s="292"/>
    </row>
    <row r="13" spans="1:14" ht="25.5" customHeight="1" x14ac:dyDescent="0.2">
      <c r="A13" s="184"/>
      <c r="B13" s="129"/>
      <c r="C13" s="187" t="s">
        <v>427</v>
      </c>
      <c r="D13" s="188"/>
      <c r="E13" s="189" t="s">
        <v>26</v>
      </c>
      <c r="F13" s="190"/>
      <c r="G13" s="190"/>
      <c r="H13" s="290">
        <f t="shared" ref="H13:H20" si="1">ROUNDDOWN(F13*G13,2)</f>
        <v>0</v>
      </c>
      <c r="I13" s="250">
        <f t="shared" ref="I13:I20" si="2">ROUNDDOWN($D13*$H13,0)</f>
        <v>0</v>
      </c>
      <c r="J13" s="291">
        <v>35000</v>
      </c>
      <c r="K13" s="250">
        <f t="shared" ref="K13:K20" si="3">ROUNDDOWN($J13*$H13,0)</f>
        <v>0</v>
      </c>
      <c r="L13" s="250">
        <f t="shared" si="0"/>
        <v>0</v>
      </c>
      <c r="M13" s="292"/>
    </row>
    <row r="14" spans="1:14" ht="25.5" customHeight="1" x14ac:dyDescent="0.2">
      <c r="A14" s="184"/>
      <c r="B14" s="129"/>
      <c r="C14" s="187" t="s">
        <v>427</v>
      </c>
      <c r="D14" s="188"/>
      <c r="E14" s="189" t="s">
        <v>29</v>
      </c>
      <c r="F14" s="190"/>
      <c r="G14" s="190"/>
      <c r="H14" s="290">
        <f t="shared" si="1"/>
        <v>0</v>
      </c>
      <c r="I14" s="250">
        <f t="shared" si="2"/>
        <v>0</v>
      </c>
      <c r="J14" s="291">
        <v>0</v>
      </c>
      <c r="K14" s="250">
        <f t="shared" si="3"/>
        <v>0</v>
      </c>
      <c r="L14" s="250">
        <f t="shared" si="0"/>
        <v>0</v>
      </c>
      <c r="M14" s="292"/>
    </row>
    <row r="15" spans="1:14" ht="25.5" customHeight="1" x14ac:dyDescent="0.2">
      <c r="A15" s="184"/>
      <c r="B15" s="129"/>
      <c r="C15" s="187" t="s">
        <v>428</v>
      </c>
      <c r="D15" s="188"/>
      <c r="E15" s="189" t="s">
        <v>26</v>
      </c>
      <c r="F15" s="190"/>
      <c r="G15" s="190"/>
      <c r="H15" s="290">
        <f t="shared" si="1"/>
        <v>0</v>
      </c>
      <c r="I15" s="250">
        <f t="shared" si="2"/>
        <v>0</v>
      </c>
      <c r="J15" s="291">
        <v>0</v>
      </c>
      <c r="K15" s="250">
        <f t="shared" si="3"/>
        <v>0</v>
      </c>
      <c r="L15" s="250">
        <f t="shared" si="0"/>
        <v>0</v>
      </c>
      <c r="M15" s="292"/>
    </row>
    <row r="16" spans="1:14" ht="25.5" customHeight="1" x14ac:dyDescent="0.2">
      <c r="A16" s="184"/>
      <c r="B16" s="129"/>
      <c r="C16" s="187" t="s">
        <v>428</v>
      </c>
      <c r="D16" s="188"/>
      <c r="E16" s="189" t="s">
        <v>26</v>
      </c>
      <c r="F16" s="190"/>
      <c r="G16" s="190"/>
      <c r="H16" s="290">
        <f t="shared" si="1"/>
        <v>0</v>
      </c>
      <c r="I16" s="250">
        <f t="shared" si="2"/>
        <v>0</v>
      </c>
      <c r="J16" s="291">
        <v>0</v>
      </c>
      <c r="K16" s="250">
        <f t="shared" si="3"/>
        <v>0</v>
      </c>
      <c r="L16" s="250">
        <f t="shared" si="0"/>
        <v>0</v>
      </c>
      <c r="M16" s="292"/>
    </row>
    <row r="17" spans="1:13" ht="25.5" customHeight="1" x14ac:dyDescent="0.2">
      <c r="A17" s="184"/>
      <c r="B17" s="129"/>
      <c r="C17" s="187" t="s">
        <v>428</v>
      </c>
      <c r="D17" s="188"/>
      <c r="E17" s="189" t="s">
        <v>29</v>
      </c>
      <c r="F17" s="190"/>
      <c r="G17" s="190"/>
      <c r="H17" s="290">
        <f t="shared" si="1"/>
        <v>0</v>
      </c>
      <c r="I17" s="250">
        <f t="shared" si="2"/>
        <v>0</v>
      </c>
      <c r="J17" s="291">
        <v>0</v>
      </c>
      <c r="K17" s="250">
        <f t="shared" si="3"/>
        <v>0</v>
      </c>
      <c r="L17" s="250">
        <f t="shared" si="0"/>
        <v>0</v>
      </c>
      <c r="M17" s="292"/>
    </row>
    <row r="18" spans="1:13" ht="25.5" customHeight="1" x14ac:dyDescent="0.2">
      <c r="A18" s="184"/>
      <c r="B18" s="129"/>
      <c r="C18" s="187" t="s">
        <v>429</v>
      </c>
      <c r="D18" s="188"/>
      <c r="E18" s="189" t="s">
        <v>26</v>
      </c>
      <c r="F18" s="190"/>
      <c r="G18" s="190"/>
      <c r="H18" s="290">
        <f t="shared" si="1"/>
        <v>0</v>
      </c>
      <c r="I18" s="250">
        <f t="shared" si="2"/>
        <v>0</v>
      </c>
      <c r="J18" s="291">
        <v>0</v>
      </c>
      <c r="K18" s="250">
        <f t="shared" si="3"/>
        <v>0</v>
      </c>
      <c r="L18" s="250">
        <f t="shared" si="0"/>
        <v>0</v>
      </c>
      <c r="M18" s="292"/>
    </row>
    <row r="19" spans="1:13" ht="25.5" customHeight="1" x14ac:dyDescent="0.2">
      <c r="A19" s="184"/>
      <c r="B19" s="132"/>
      <c r="C19" s="187" t="s">
        <v>429</v>
      </c>
      <c r="D19" s="188"/>
      <c r="E19" s="189" t="s">
        <v>26</v>
      </c>
      <c r="F19" s="190"/>
      <c r="G19" s="190"/>
      <c r="H19" s="290">
        <f t="shared" si="1"/>
        <v>0</v>
      </c>
      <c r="I19" s="250">
        <f t="shared" si="2"/>
        <v>0</v>
      </c>
      <c r="J19" s="291">
        <v>0</v>
      </c>
      <c r="K19" s="250">
        <f t="shared" si="3"/>
        <v>0</v>
      </c>
      <c r="L19" s="250">
        <f t="shared" si="0"/>
        <v>0</v>
      </c>
      <c r="M19" s="292"/>
    </row>
    <row r="20" spans="1:13" ht="25.5" customHeight="1" x14ac:dyDescent="0.2">
      <c r="A20" s="184"/>
      <c r="B20" s="132"/>
      <c r="C20" s="187" t="s">
        <v>429</v>
      </c>
      <c r="D20" s="188"/>
      <c r="E20" s="189" t="s">
        <v>29</v>
      </c>
      <c r="F20" s="190"/>
      <c r="G20" s="190"/>
      <c r="H20" s="290">
        <f t="shared" si="1"/>
        <v>0</v>
      </c>
      <c r="I20" s="250">
        <f t="shared" si="2"/>
        <v>0</v>
      </c>
      <c r="J20" s="291">
        <v>0</v>
      </c>
      <c r="K20" s="250">
        <f t="shared" si="3"/>
        <v>0</v>
      </c>
      <c r="L20" s="250">
        <f t="shared" si="0"/>
        <v>0</v>
      </c>
      <c r="M20" s="292"/>
    </row>
    <row r="21" spans="1:13" ht="13.5" customHeight="1" x14ac:dyDescent="0.2">
      <c r="A21" s="478" t="s">
        <v>310</v>
      </c>
      <c r="B21" s="479"/>
      <c r="C21" s="214"/>
      <c r="D21" s="479"/>
      <c r="E21" s="411" t="s">
        <v>335</v>
      </c>
      <c r="F21" s="266"/>
      <c r="G21" s="266"/>
      <c r="H21" s="266"/>
      <c r="I21" s="247">
        <f>SUMIF($E$12:$E$20,$E21,I$12:I$20)</f>
        <v>0</v>
      </c>
      <c r="J21" s="247"/>
      <c r="K21" s="247">
        <f>SUMIF($E$12:$E$20,$E21,K$12:K$20)</f>
        <v>0</v>
      </c>
      <c r="L21" s="247">
        <f t="shared" si="0"/>
        <v>0</v>
      </c>
      <c r="M21" s="293"/>
    </row>
    <row r="22" spans="1:13" ht="13.5" customHeight="1" x14ac:dyDescent="0.2">
      <c r="A22" s="216"/>
      <c r="B22" s="217"/>
      <c r="C22" s="215"/>
      <c r="D22" s="217"/>
      <c r="E22" s="412" t="s">
        <v>29</v>
      </c>
      <c r="F22" s="267"/>
      <c r="G22" s="267"/>
      <c r="H22" s="267"/>
      <c r="I22" s="249">
        <f>SUMIF($E$12:$E$20,$E22,I$12:I$20)</f>
        <v>0</v>
      </c>
      <c r="J22" s="249"/>
      <c r="K22" s="249">
        <f>SUMIF($E$12:$E$20,$E22,K$12:K$20)</f>
        <v>0</v>
      </c>
      <c r="L22" s="249">
        <f t="shared" si="0"/>
        <v>0</v>
      </c>
      <c r="M22" s="294"/>
    </row>
    <row r="23" spans="1:13" ht="13.5" customHeight="1" x14ac:dyDescent="0.2">
      <c r="A23" s="216"/>
      <c r="B23" s="217"/>
      <c r="C23" s="215"/>
      <c r="D23" s="209"/>
      <c r="E23" s="410" t="s">
        <v>391</v>
      </c>
      <c r="F23" s="306">
        <f>SUM(F12,F15,F18)</f>
        <v>0</v>
      </c>
      <c r="G23" s="245">
        <f>SUM(G12:G20)</f>
        <v>0</v>
      </c>
      <c r="H23" s="245">
        <f>SUM(H12:H20)</f>
        <v>0</v>
      </c>
      <c r="I23" s="295"/>
      <c r="J23" s="295"/>
      <c r="K23" s="295"/>
      <c r="L23" s="295"/>
      <c r="M23" s="296"/>
    </row>
    <row r="24" spans="1:13" x14ac:dyDescent="0.2">
      <c r="A24" s="562" t="s">
        <v>311</v>
      </c>
      <c r="B24" s="563"/>
      <c r="C24" s="563"/>
      <c r="D24" s="179"/>
      <c r="E24" s="179"/>
      <c r="F24" s="181"/>
      <c r="G24" s="181"/>
      <c r="H24" s="181"/>
      <c r="I24" s="181"/>
      <c r="J24" s="181"/>
      <c r="K24" s="181"/>
      <c r="L24" s="182"/>
      <c r="M24" s="297"/>
    </row>
    <row r="25" spans="1:13" x14ac:dyDescent="0.2">
      <c r="A25" s="184"/>
      <c r="B25" s="560" t="s">
        <v>312</v>
      </c>
      <c r="C25" s="560"/>
      <c r="D25" s="133"/>
      <c r="E25" s="133"/>
      <c r="F25" s="185"/>
      <c r="G25" s="185"/>
      <c r="H25" s="185"/>
      <c r="I25" s="185"/>
      <c r="J25" s="185"/>
      <c r="K25" s="185"/>
      <c r="L25" s="191"/>
      <c r="M25" s="298"/>
    </row>
    <row r="26" spans="1:13" ht="42" customHeight="1" x14ac:dyDescent="0.2">
      <c r="A26" s="184"/>
      <c r="B26" s="192"/>
      <c r="C26" s="187" t="s">
        <v>433</v>
      </c>
      <c r="D26" s="14">
        <v>2000</v>
      </c>
      <c r="E26" s="407" t="s">
        <v>29</v>
      </c>
      <c r="F26" s="190">
        <v>0.5</v>
      </c>
      <c r="G26" s="190">
        <v>3.67</v>
      </c>
      <c r="H26" s="290">
        <f t="shared" ref="H26:H29" si="4">ROUNDDOWN(F26*G26,2)</f>
        <v>1.83</v>
      </c>
      <c r="I26" s="250">
        <f t="shared" ref="I26:I29" si="5">ROUNDDOWN($D26*$H26,0)</f>
        <v>3660</v>
      </c>
      <c r="J26" s="291">
        <v>0</v>
      </c>
      <c r="K26" s="250">
        <f t="shared" ref="K26:K29" si="6">ROUNDDOWN($J26*$H26,0)</f>
        <v>0</v>
      </c>
      <c r="L26" s="250">
        <f>I26+K26</f>
        <v>3660</v>
      </c>
      <c r="M26" s="292"/>
    </row>
    <row r="27" spans="1:13" ht="42" customHeight="1" x14ac:dyDescent="0.2">
      <c r="A27" s="184"/>
      <c r="B27" s="192"/>
      <c r="C27" s="187" t="s">
        <v>433</v>
      </c>
      <c r="D27" s="14">
        <v>2050</v>
      </c>
      <c r="E27" s="407" t="s">
        <v>29</v>
      </c>
      <c r="F27" s="190">
        <v>0.5</v>
      </c>
      <c r="G27" s="190">
        <v>8.33</v>
      </c>
      <c r="H27" s="290">
        <f t="shared" si="4"/>
        <v>4.16</v>
      </c>
      <c r="I27" s="250">
        <f t="shared" si="5"/>
        <v>8528</v>
      </c>
      <c r="J27" s="291">
        <v>0</v>
      </c>
      <c r="K27" s="250">
        <f t="shared" si="6"/>
        <v>0</v>
      </c>
      <c r="L27" s="250">
        <f>I27+K27</f>
        <v>8528</v>
      </c>
      <c r="M27" s="292" t="s">
        <v>436</v>
      </c>
    </row>
    <row r="28" spans="1:13" ht="42" customHeight="1" x14ac:dyDescent="0.2">
      <c r="A28" s="184"/>
      <c r="B28" s="193"/>
      <c r="C28" s="187" t="s">
        <v>379</v>
      </c>
      <c r="D28" s="14">
        <v>1500</v>
      </c>
      <c r="E28" s="407" t="s">
        <v>29</v>
      </c>
      <c r="F28" s="190">
        <v>1</v>
      </c>
      <c r="G28" s="190">
        <v>12</v>
      </c>
      <c r="H28" s="290">
        <f t="shared" si="4"/>
        <v>12</v>
      </c>
      <c r="I28" s="250">
        <f t="shared" si="5"/>
        <v>18000</v>
      </c>
      <c r="J28" s="291">
        <v>0</v>
      </c>
      <c r="K28" s="250">
        <f t="shared" si="6"/>
        <v>0</v>
      </c>
      <c r="L28" s="250">
        <f>I28+K28</f>
        <v>18000</v>
      </c>
      <c r="M28" s="292"/>
    </row>
    <row r="29" spans="1:13" ht="42" customHeight="1" x14ac:dyDescent="0.2">
      <c r="A29" s="184"/>
      <c r="B29" s="194"/>
      <c r="C29" s="195" t="s">
        <v>313</v>
      </c>
      <c r="D29" s="14">
        <v>300</v>
      </c>
      <c r="E29" s="407" t="s">
        <v>29</v>
      </c>
      <c r="F29" s="190">
        <v>3</v>
      </c>
      <c r="G29" s="190">
        <v>12</v>
      </c>
      <c r="H29" s="290">
        <f t="shared" si="4"/>
        <v>36</v>
      </c>
      <c r="I29" s="250">
        <f t="shared" si="5"/>
        <v>10800</v>
      </c>
      <c r="J29" s="291">
        <v>0</v>
      </c>
      <c r="K29" s="250">
        <f t="shared" si="6"/>
        <v>0</v>
      </c>
      <c r="L29" s="250">
        <f>I29+K29</f>
        <v>10800</v>
      </c>
      <c r="M29" s="292" t="s">
        <v>380</v>
      </c>
    </row>
    <row r="30" spans="1:13" x14ac:dyDescent="0.2">
      <c r="A30" s="184"/>
      <c r="B30" s="559" t="s">
        <v>314</v>
      </c>
      <c r="C30" s="560"/>
      <c r="D30" s="196"/>
      <c r="E30" s="96"/>
      <c r="F30" s="185"/>
      <c r="G30" s="185"/>
      <c r="H30" s="185"/>
      <c r="I30" s="185"/>
      <c r="J30" s="185"/>
      <c r="K30" s="185"/>
      <c r="L30" s="191"/>
      <c r="M30" s="298"/>
    </row>
    <row r="31" spans="1:13" ht="25.5" customHeight="1" x14ac:dyDescent="0.2">
      <c r="A31" s="184"/>
      <c r="B31" s="192"/>
      <c r="C31" s="187" t="s">
        <v>434</v>
      </c>
      <c r="D31" s="14">
        <v>800000</v>
      </c>
      <c r="E31" s="407" t="s">
        <v>177</v>
      </c>
      <c r="F31" s="190">
        <v>1</v>
      </c>
      <c r="G31" s="190">
        <v>3.67</v>
      </c>
      <c r="H31" s="290">
        <f t="shared" ref="H31:H33" si="7">ROUNDDOWN(F31*G31,2)</f>
        <v>3.67</v>
      </c>
      <c r="I31" s="250">
        <f t="shared" ref="I31:I37" si="8">ROUNDDOWN($D31*$H31,0)</f>
        <v>2936000</v>
      </c>
      <c r="J31" s="291">
        <v>0</v>
      </c>
      <c r="K31" s="250">
        <f t="shared" ref="K31:K33" si="9">ROUNDDOWN($J31*$H31,0)</f>
        <v>0</v>
      </c>
      <c r="L31" s="250">
        <f>I31+K31</f>
        <v>2936000</v>
      </c>
      <c r="M31" s="292"/>
    </row>
    <row r="32" spans="1:13" ht="25.5" customHeight="1" x14ac:dyDescent="0.2">
      <c r="A32" s="184"/>
      <c r="B32" s="192"/>
      <c r="C32" s="187" t="s">
        <v>434</v>
      </c>
      <c r="D32" s="14">
        <v>600000</v>
      </c>
      <c r="E32" s="407" t="s">
        <v>177</v>
      </c>
      <c r="F32" s="190">
        <v>1</v>
      </c>
      <c r="G32" s="190">
        <v>8.33</v>
      </c>
      <c r="H32" s="290">
        <f t="shared" si="7"/>
        <v>8.33</v>
      </c>
      <c r="I32" s="250">
        <f t="shared" si="8"/>
        <v>4998000</v>
      </c>
      <c r="J32" s="291">
        <v>0</v>
      </c>
      <c r="K32" s="250">
        <f t="shared" si="9"/>
        <v>0</v>
      </c>
      <c r="L32" s="250">
        <f>I32+K32</f>
        <v>4998000</v>
      </c>
      <c r="M32" s="292" t="s">
        <v>436</v>
      </c>
    </row>
    <row r="33" spans="1:13" ht="25.5" customHeight="1" x14ac:dyDescent="0.2">
      <c r="A33" s="184"/>
      <c r="B33" s="192"/>
      <c r="C33" s="187" t="s">
        <v>435</v>
      </c>
      <c r="D33" s="14">
        <v>400000</v>
      </c>
      <c r="E33" s="407" t="s">
        <v>177</v>
      </c>
      <c r="F33" s="190">
        <v>1</v>
      </c>
      <c r="G33" s="190">
        <v>3.67</v>
      </c>
      <c r="H33" s="290">
        <f t="shared" si="7"/>
        <v>3.67</v>
      </c>
      <c r="I33" s="250">
        <f t="shared" si="8"/>
        <v>1468000</v>
      </c>
      <c r="J33" s="291">
        <v>0</v>
      </c>
      <c r="K33" s="250">
        <f t="shared" si="9"/>
        <v>0</v>
      </c>
      <c r="L33" s="250">
        <f>I33+K33</f>
        <v>1468000</v>
      </c>
      <c r="M33" s="292"/>
    </row>
    <row r="34" spans="1:13" ht="25.5" customHeight="1" x14ac:dyDescent="0.2">
      <c r="A34" s="184"/>
      <c r="B34" s="192"/>
      <c r="C34" s="187" t="s">
        <v>435</v>
      </c>
      <c r="D34" s="14">
        <v>350000</v>
      </c>
      <c r="E34" s="407" t="s">
        <v>177</v>
      </c>
      <c r="F34" s="190">
        <v>1</v>
      </c>
      <c r="G34" s="190">
        <v>8.33</v>
      </c>
      <c r="H34" s="290">
        <f>ROUNDDOWN(F34*G34,2)</f>
        <v>8.33</v>
      </c>
      <c r="I34" s="250">
        <f t="shared" si="8"/>
        <v>2915500</v>
      </c>
      <c r="J34" s="291">
        <v>0</v>
      </c>
      <c r="K34" s="250">
        <f>ROUNDDOWN($J34*$H34,0)</f>
        <v>0</v>
      </c>
      <c r="L34" s="250">
        <f>I34+K34</f>
        <v>2915500</v>
      </c>
      <c r="M34" s="292" t="s">
        <v>436</v>
      </c>
    </row>
    <row r="35" spans="1:13" ht="25.5" hidden="1" customHeight="1" outlineLevel="1" x14ac:dyDescent="0.2">
      <c r="A35" s="184"/>
      <c r="B35" s="192"/>
      <c r="C35" s="187" t="s">
        <v>381</v>
      </c>
      <c r="D35" s="14"/>
      <c r="E35" s="407"/>
      <c r="F35" s="190"/>
      <c r="G35" s="190"/>
      <c r="H35" s="290">
        <f t="shared" ref="H35:H37" si="10">ROUNDDOWN(F35*G35,2)</f>
        <v>0</v>
      </c>
      <c r="I35" s="250">
        <f t="shared" si="8"/>
        <v>0</v>
      </c>
      <c r="J35" s="291">
        <v>0</v>
      </c>
      <c r="K35" s="250">
        <f t="shared" ref="K35:K37" si="11">ROUNDDOWN($J35*$H35,0)</f>
        <v>0</v>
      </c>
      <c r="L35" s="250">
        <f t="shared" ref="L35:L37" si="12">I35+K35</f>
        <v>0</v>
      </c>
      <c r="M35" s="292"/>
    </row>
    <row r="36" spans="1:13" ht="25.5" hidden="1" customHeight="1" outlineLevel="1" x14ac:dyDescent="0.2">
      <c r="A36" s="184"/>
      <c r="B36" s="192"/>
      <c r="C36" s="187" t="s">
        <v>382</v>
      </c>
      <c r="D36" s="14"/>
      <c r="E36" s="407"/>
      <c r="F36" s="190"/>
      <c r="G36" s="190"/>
      <c r="H36" s="290">
        <f t="shared" si="10"/>
        <v>0</v>
      </c>
      <c r="I36" s="250">
        <f t="shared" si="8"/>
        <v>0</v>
      </c>
      <c r="J36" s="291">
        <v>0</v>
      </c>
      <c r="K36" s="250">
        <f t="shared" si="11"/>
        <v>0</v>
      </c>
      <c r="L36" s="250">
        <f t="shared" si="12"/>
        <v>0</v>
      </c>
      <c r="M36" s="292"/>
    </row>
    <row r="37" spans="1:13" ht="25.5" hidden="1" customHeight="1" outlineLevel="1" x14ac:dyDescent="0.2">
      <c r="A37" s="184"/>
      <c r="B37" s="192"/>
      <c r="C37" s="195" t="s">
        <v>383</v>
      </c>
      <c r="D37" s="14"/>
      <c r="E37" s="407"/>
      <c r="F37" s="190"/>
      <c r="G37" s="190"/>
      <c r="H37" s="290">
        <f t="shared" si="10"/>
        <v>0</v>
      </c>
      <c r="I37" s="250">
        <f t="shared" si="8"/>
        <v>0</v>
      </c>
      <c r="J37" s="291">
        <v>0</v>
      </c>
      <c r="K37" s="250">
        <f t="shared" si="11"/>
        <v>0</v>
      </c>
      <c r="L37" s="250">
        <f t="shared" si="12"/>
        <v>0</v>
      </c>
      <c r="M37" s="292"/>
    </row>
    <row r="38" spans="1:13" collapsed="1" x14ac:dyDescent="0.2">
      <c r="A38" s="184"/>
      <c r="B38" s="559" t="s">
        <v>315</v>
      </c>
      <c r="C38" s="560"/>
      <c r="D38" s="197"/>
      <c r="E38" s="472"/>
      <c r="F38" s="198"/>
      <c r="G38" s="198"/>
      <c r="H38" s="198"/>
      <c r="I38" s="198"/>
      <c r="J38" s="198"/>
      <c r="K38" s="198"/>
      <c r="L38" s="199"/>
      <c r="M38" s="90"/>
    </row>
    <row r="39" spans="1:13" ht="25.5" customHeight="1" x14ac:dyDescent="0.2">
      <c r="A39" s="184"/>
      <c r="B39" s="192"/>
      <c r="C39" s="195" t="s">
        <v>316</v>
      </c>
      <c r="D39" s="18">
        <v>50000</v>
      </c>
      <c r="E39" s="407" t="s">
        <v>247</v>
      </c>
      <c r="F39" s="200">
        <v>0.5</v>
      </c>
      <c r="G39" s="200">
        <v>12</v>
      </c>
      <c r="H39" s="299">
        <f t="shared" ref="H39" si="13">ROUNDDOWN(F39*G39,2)</f>
        <v>6</v>
      </c>
      <c r="I39" s="250">
        <f>ROUNDDOWN($D39*$H39,0)</f>
        <v>300000</v>
      </c>
      <c r="J39" s="291">
        <v>0</v>
      </c>
      <c r="K39" s="250">
        <f>ROUNDDOWN($J39*$H39,0)</f>
        <v>0</v>
      </c>
      <c r="L39" s="251">
        <f>I39+K39</f>
        <v>300000</v>
      </c>
      <c r="M39" s="300"/>
    </row>
    <row r="40" spans="1:13" ht="13.5" customHeight="1" x14ac:dyDescent="0.2">
      <c r="A40" s="478" t="s">
        <v>317</v>
      </c>
      <c r="B40" s="479"/>
      <c r="C40" s="214"/>
      <c r="D40" s="479"/>
      <c r="E40" s="408" t="str">
        <f>'予算詳細　全体'!L4</f>
        <v>USD</v>
      </c>
      <c r="F40" s="406"/>
      <c r="G40" s="301"/>
      <c r="H40" s="302"/>
      <c r="I40" s="243">
        <f t="shared" ref="I40:I42" si="14">SUMIF($E$26:$E$39,$E40,I$26:I$39)</f>
        <v>40988</v>
      </c>
      <c r="J40" s="243"/>
      <c r="K40" s="243">
        <f t="shared" ref="K40:L42" si="15">SUMIF($E$26:$E$39,$E40,K$26:K$39)</f>
        <v>0</v>
      </c>
      <c r="L40" s="243">
        <f t="shared" si="15"/>
        <v>40988</v>
      </c>
      <c r="M40" s="303"/>
    </row>
    <row r="41" spans="1:13" ht="13.5" customHeight="1" x14ac:dyDescent="0.2">
      <c r="A41" s="216"/>
      <c r="B41" s="217"/>
      <c r="C41" s="215"/>
      <c r="D41" s="242" t="s">
        <v>419</v>
      </c>
      <c r="E41" s="409" t="str">
        <f>'予算詳細　全体'!L5</f>
        <v>MMK</v>
      </c>
      <c r="F41" s="242"/>
      <c r="G41" s="304"/>
      <c r="H41" s="304"/>
      <c r="I41" s="244">
        <f t="shared" si="14"/>
        <v>12317500</v>
      </c>
      <c r="J41" s="244"/>
      <c r="K41" s="244">
        <f t="shared" si="15"/>
        <v>0</v>
      </c>
      <c r="L41" s="244">
        <f t="shared" si="15"/>
        <v>12317500</v>
      </c>
      <c r="M41" s="305"/>
    </row>
    <row r="42" spans="1:13" ht="13.5" customHeight="1" x14ac:dyDescent="0.2">
      <c r="A42" s="216"/>
      <c r="B42" s="217"/>
      <c r="C42" s="215"/>
      <c r="D42" s="245" t="s">
        <v>420</v>
      </c>
      <c r="E42" s="410" t="str">
        <f>'予算詳細　全体'!L6</f>
        <v>THB</v>
      </c>
      <c r="F42" s="245"/>
      <c r="G42" s="306"/>
      <c r="H42" s="306"/>
      <c r="I42" s="246">
        <f t="shared" si="14"/>
        <v>300000</v>
      </c>
      <c r="J42" s="246"/>
      <c r="K42" s="246">
        <f t="shared" si="15"/>
        <v>0</v>
      </c>
      <c r="L42" s="246">
        <f t="shared" si="15"/>
        <v>300000</v>
      </c>
      <c r="M42" s="305"/>
    </row>
    <row r="43" spans="1:13" ht="13.5" customHeight="1" x14ac:dyDescent="0.2">
      <c r="A43" s="216"/>
      <c r="B43" s="217"/>
      <c r="C43" s="215"/>
      <c r="D43" s="209"/>
      <c r="E43" s="457" t="s">
        <v>391</v>
      </c>
      <c r="F43" s="306">
        <f>SUM(F26,F28,F29,F31,F33,F39)</f>
        <v>7</v>
      </c>
      <c r="G43" s="245">
        <f t="shared" ref="G43:H43" si="16">SUM(G26:G39)</f>
        <v>72</v>
      </c>
      <c r="H43" s="245">
        <f t="shared" si="16"/>
        <v>83.990000000000009</v>
      </c>
      <c r="I43" s="295"/>
      <c r="J43" s="295"/>
      <c r="K43" s="295"/>
      <c r="L43" s="295"/>
      <c r="M43" s="296"/>
    </row>
    <row r="44" spans="1:13" x14ac:dyDescent="0.2">
      <c r="A44" s="555" t="s">
        <v>318</v>
      </c>
      <c r="B44" s="556"/>
      <c r="C44" s="556"/>
      <c r="D44" s="179"/>
      <c r="E44" s="180"/>
      <c r="F44" s="181"/>
      <c r="G44" s="181"/>
      <c r="H44" s="181"/>
      <c r="I44" s="181"/>
      <c r="J44" s="181"/>
      <c r="K44" s="181"/>
      <c r="L44" s="182"/>
      <c r="M44" s="297"/>
    </row>
    <row r="45" spans="1:13" ht="25.5" customHeight="1" x14ac:dyDescent="0.2">
      <c r="A45" s="184"/>
      <c r="B45" s="192"/>
      <c r="C45" s="187" t="s">
        <v>430</v>
      </c>
      <c r="D45" s="188"/>
      <c r="E45" s="189" t="s">
        <v>26</v>
      </c>
      <c r="F45" s="190"/>
      <c r="G45" s="190"/>
      <c r="H45" s="290">
        <f t="shared" ref="H45:H48" si="17">ROUNDDOWN(F45*G45,2)</f>
        <v>0</v>
      </c>
      <c r="I45" s="250">
        <f t="shared" ref="I45:I48" si="18">ROUNDDOWN($D45*$H45,0)</f>
        <v>0</v>
      </c>
      <c r="J45" s="291">
        <v>3000</v>
      </c>
      <c r="K45" s="250">
        <f t="shared" ref="K45:K48" si="19">ROUNDDOWN($J45*$H45,0)</f>
        <v>0</v>
      </c>
      <c r="L45" s="250">
        <f>I45+K45</f>
        <v>0</v>
      </c>
      <c r="M45" s="292"/>
    </row>
    <row r="46" spans="1:13" ht="25.5" customHeight="1" x14ac:dyDescent="0.2">
      <c r="A46" s="184"/>
      <c r="B46" s="192"/>
      <c r="C46" s="187" t="s">
        <v>430</v>
      </c>
      <c r="D46" s="188"/>
      <c r="E46" s="189" t="s">
        <v>26</v>
      </c>
      <c r="F46" s="190"/>
      <c r="G46" s="190"/>
      <c r="H46" s="290">
        <f t="shared" si="17"/>
        <v>0</v>
      </c>
      <c r="I46" s="250">
        <f t="shared" si="18"/>
        <v>0</v>
      </c>
      <c r="J46" s="291">
        <v>8000</v>
      </c>
      <c r="K46" s="250">
        <f t="shared" si="19"/>
        <v>0</v>
      </c>
      <c r="L46" s="250">
        <f>I46+K46</f>
        <v>0</v>
      </c>
      <c r="M46" s="292"/>
    </row>
    <row r="47" spans="1:13" ht="25.5" customHeight="1" x14ac:dyDescent="0.2">
      <c r="A47" s="184"/>
      <c r="B47" s="192"/>
      <c r="C47" s="187" t="s">
        <v>431</v>
      </c>
      <c r="D47" s="188"/>
      <c r="E47" s="189" t="s">
        <v>26</v>
      </c>
      <c r="F47" s="190"/>
      <c r="G47" s="190"/>
      <c r="H47" s="290">
        <f t="shared" si="17"/>
        <v>0</v>
      </c>
      <c r="I47" s="250">
        <f t="shared" si="18"/>
        <v>0</v>
      </c>
      <c r="J47" s="291">
        <v>0</v>
      </c>
      <c r="K47" s="250">
        <f t="shared" si="19"/>
        <v>0</v>
      </c>
      <c r="L47" s="250">
        <f>I47+K47</f>
        <v>0</v>
      </c>
      <c r="M47" s="292"/>
    </row>
    <row r="48" spans="1:13" ht="25.5" customHeight="1" x14ac:dyDescent="0.2">
      <c r="A48" s="184"/>
      <c r="B48" s="192"/>
      <c r="C48" s="187" t="s">
        <v>431</v>
      </c>
      <c r="D48" s="188"/>
      <c r="E48" s="189" t="s">
        <v>26</v>
      </c>
      <c r="F48" s="190"/>
      <c r="G48" s="190"/>
      <c r="H48" s="290">
        <f t="shared" si="17"/>
        <v>0</v>
      </c>
      <c r="I48" s="250">
        <f t="shared" si="18"/>
        <v>0</v>
      </c>
      <c r="J48" s="291">
        <v>0</v>
      </c>
      <c r="K48" s="250">
        <f t="shared" si="19"/>
        <v>0</v>
      </c>
      <c r="L48" s="250">
        <f>I48+K48</f>
        <v>0</v>
      </c>
      <c r="M48" s="292"/>
    </row>
    <row r="49" spans="1:13" x14ac:dyDescent="0.2">
      <c r="A49" s="216" t="s">
        <v>319</v>
      </c>
      <c r="B49" s="217"/>
      <c r="C49" s="215"/>
      <c r="D49" s="245"/>
      <c r="E49" s="410" t="str">
        <f>E45</f>
        <v>日本円</v>
      </c>
      <c r="F49" s="245"/>
      <c r="G49" s="306"/>
      <c r="H49" s="306"/>
      <c r="I49" s="246">
        <f>SUM(I45:I48)</f>
        <v>0</v>
      </c>
      <c r="J49" s="246"/>
      <c r="K49" s="246">
        <f>SUM(K45:K48)</f>
        <v>0</v>
      </c>
      <c r="L49" s="246">
        <f>I49+K49</f>
        <v>0</v>
      </c>
      <c r="M49" s="312"/>
    </row>
    <row r="50" spans="1:13" x14ac:dyDescent="0.2">
      <c r="A50" s="216"/>
      <c r="B50" s="217"/>
      <c r="C50" s="215"/>
      <c r="D50" s="209"/>
      <c r="E50" s="410" t="s">
        <v>391</v>
      </c>
      <c r="F50" s="306">
        <f>SUM(F45,F47)</f>
        <v>0</v>
      </c>
      <c r="G50" s="245">
        <f t="shared" ref="G50:H50" si="20">SUM(G45:G48)</f>
        <v>0</v>
      </c>
      <c r="H50" s="245">
        <f t="shared" si="20"/>
        <v>0</v>
      </c>
      <c r="I50" s="295"/>
      <c r="J50" s="295"/>
      <c r="K50" s="295"/>
      <c r="L50" s="295"/>
      <c r="M50" s="313"/>
    </row>
    <row r="51" spans="1:13" x14ac:dyDescent="0.2">
      <c r="A51" s="555" t="s">
        <v>320</v>
      </c>
      <c r="B51" s="556"/>
      <c r="C51" s="556"/>
      <c r="D51" s="179"/>
      <c r="E51" s="180"/>
      <c r="F51" s="181"/>
      <c r="G51" s="181"/>
      <c r="H51" s="181"/>
      <c r="I51" s="181"/>
      <c r="J51" s="181"/>
      <c r="K51" s="181"/>
      <c r="L51" s="182"/>
      <c r="M51" s="297"/>
    </row>
    <row r="52" spans="1:13" ht="25.5" customHeight="1" x14ac:dyDescent="0.2">
      <c r="A52" s="201"/>
      <c r="B52" s="194"/>
      <c r="C52" s="187" t="s">
        <v>432</v>
      </c>
      <c r="D52" s="188"/>
      <c r="E52" s="189" t="s">
        <v>26</v>
      </c>
      <c r="F52" s="190"/>
      <c r="G52" s="190"/>
      <c r="H52" s="290">
        <f t="shared" ref="H52:H53" si="21">ROUNDDOWN(F52*G52,2)</f>
        <v>0</v>
      </c>
      <c r="I52" s="250">
        <f t="shared" ref="I52:I53" si="22">ROUNDDOWN($D52*$H52,0)</f>
        <v>0</v>
      </c>
      <c r="J52" s="291">
        <v>0</v>
      </c>
      <c r="K52" s="250">
        <f t="shared" ref="K52:K53" si="23">ROUNDDOWN($J52*$H52,0)</f>
        <v>0</v>
      </c>
      <c r="L52" s="250">
        <f>I52+K52</f>
        <v>0</v>
      </c>
      <c r="M52" s="292"/>
    </row>
    <row r="53" spans="1:13" ht="25.5" customHeight="1" x14ac:dyDescent="0.2">
      <c r="A53" s="201"/>
      <c r="B53" s="194"/>
      <c r="C53" s="187" t="s">
        <v>432</v>
      </c>
      <c r="D53" s="188"/>
      <c r="E53" s="189" t="s">
        <v>26</v>
      </c>
      <c r="F53" s="190"/>
      <c r="G53" s="190"/>
      <c r="H53" s="290">
        <f t="shared" si="21"/>
        <v>0</v>
      </c>
      <c r="I53" s="250">
        <f t="shared" si="22"/>
        <v>0</v>
      </c>
      <c r="J53" s="291">
        <v>0</v>
      </c>
      <c r="K53" s="250">
        <f t="shared" si="23"/>
        <v>0</v>
      </c>
      <c r="L53" s="250">
        <f>I53+K53</f>
        <v>0</v>
      </c>
      <c r="M53" s="292"/>
    </row>
    <row r="54" spans="1:13" x14ac:dyDescent="0.2">
      <c r="A54" s="216" t="s">
        <v>321</v>
      </c>
      <c r="B54" s="217"/>
      <c r="C54" s="215"/>
      <c r="D54" s="245"/>
      <c r="E54" s="410" t="str">
        <f>E52</f>
        <v>日本円</v>
      </c>
      <c r="F54" s="245"/>
      <c r="G54" s="306"/>
      <c r="H54" s="306"/>
      <c r="I54" s="246">
        <f>SUM(I52:I53)</f>
        <v>0</v>
      </c>
      <c r="J54" s="246"/>
      <c r="K54" s="246">
        <f>SUM(K52:K53)</f>
        <v>0</v>
      </c>
      <c r="L54" s="246">
        <f>I54+K54</f>
        <v>0</v>
      </c>
      <c r="M54" s="312"/>
    </row>
    <row r="55" spans="1:13" x14ac:dyDescent="0.2">
      <c r="A55" s="216"/>
      <c r="B55" s="217"/>
      <c r="C55" s="215"/>
      <c r="D55" s="209"/>
      <c r="E55" s="410" t="s">
        <v>391</v>
      </c>
      <c r="F55" s="306">
        <f>SUM(F52)</f>
        <v>0</v>
      </c>
      <c r="G55" s="245">
        <f t="shared" ref="G55:H55" si="24">SUM(G52:G53)</f>
        <v>0</v>
      </c>
      <c r="H55" s="245">
        <f t="shared" si="24"/>
        <v>0</v>
      </c>
      <c r="I55" s="295"/>
      <c r="J55" s="295"/>
      <c r="K55" s="295"/>
      <c r="L55" s="295"/>
      <c r="M55" s="313"/>
    </row>
    <row r="56" spans="1:13" ht="7.5" customHeight="1" x14ac:dyDescent="0.2">
      <c r="A56" s="202"/>
      <c r="B56" s="203"/>
      <c r="C56" s="203"/>
      <c r="D56" s="203"/>
      <c r="E56" s="203"/>
      <c r="F56" s="204"/>
      <c r="G56" s="204"/>
      <c r="H56" s="204"/>
      <c r="I56" s="205"/>
      <c r="J56" s="205"/>
      <c r="K56" s="205"/>
      <c r="L56" s="205"/>
      <c r="M56" s="206"/>
    </row>
    <row r="57" spans="1:13" x14ac:dyDescent="0.2">
      <c r="A57" s="478" t="s">
        <v>322</v>
      </c>
      <c r="B57" s="479"/>
      <c r="C57" s="479"/>
      <c r="D57" s="479"/>
      <c r="E57" s="413" t="s">
        <v>426</v>
      </c>
      <c r="F57" s="247"/>
      <c r="G57" s="307"/>
      <c r="H57" s="307"/>
      <c r="I57" s="247">
        <f>I21+I49+I54</f>
        <v>0</v>
      </c>
      <c r="J57" s="247"/>
      <c r="K57" s="247">
        <f>K21+K49+K54</f>
        <v>0</v>
      </c>
      <c r="L57" s="247">
        <f>I57+K57</f>
        <v>0</v>
      </c>
      <c r="M57" s="207"/>
    </row>
    <row r="58" spans="1:13" x14ac:dyDescent="0.2">
      <c r="A58" s="216"/>
      <c r="B58" s="217"/>
      <c r="C58" s="217"/>
      <c r="D58" s="217"/>
      <c r="E58" s="414" t="s">
        <v>29</v>
      </c>
      <c r="F58" s="268"/>
      <c r="G58" s="308"/>
      <c r="H58" s="308"/>
      <c r="I58" s="268">
        <f>I22+I40</f>
        <v>40988</v>
      </c>
      <c r="J58" s="268"/>
      <c r="K58" s="268">
        <f>K22+K40</f>
        <v>0</v>
      </c>
      <c r="L58" s="268">
        <f>I58+K58</f>
        <v>40988</v>
      </c>
      <c r="M58" s="241"/>
    </row>
    <row r="59" spans="1:13" x14ac:dyDescent="0.2">
      <c r="A59" s="216"/>
      <c r="B59" s="217"/>
      <c r="C59" s="217"/>
      <c r="D59" s="242" t="s">
        <v>419</v>
      </c>
      <c r="E59" s="414" t="str">
        <f>E41</f>
        <v>MMK</v>
      </c>
      <c r="F59" s="242"/>
      <c r="G59" s="309"/>
      <c r="H59" s="309"/>
      <c r="I59" s="248">
        <f>I41</f>
        <v>12317500</v>
      </c>
      <c r="J59" s="248"/>
      <c r="K59" s="248">
        <f>K41</f>
        <v>0</v>
      </c>
      <c r="L59" s="248">
        <f>I59+K59</f>
        <v>12317500</v>
      </c>
      <c r="M59" s="241"/>
    </row>
    <row r="60" spans="1:13" ht="13.5" customHeight="1" x14ac:dyDescent="0.2">
      <c r="A60" s="216"/>
      <c r="B60" s="217"/>
      <c r="C60" s="217"/>
      <c r="D60" s="245" t="s">
        <v>420</v>
      </c>
      <c r="E60" s="410" t="str">
        <f>E42</f>
        <v>THB</v>
      </c>
      <c r="F60" s="245"/>
      <c r="G60" s="310"/>
      <c r="H60" s="310"/>
      <c r="I60" s="249">
        <f>I42</f>
        <v>300000</v>
      </c>
      <c r="J60" s="249"/>
      <c r="K60" s="249">
        <f>K42</f>
        <v>0</v>
      </c>
      <c r="L60" s="249">
        <f>I60+K60</f>
        <v>300000</v>
      </c>
      <c r="M60" s="241"/>
    </row>
    <row r="61" spans="1:13" ht="13.5" customHeight="1" x14ac:dyDescent="0.2">
      <c r="A61" s="208"/>
      <c r="B61" s="209"/>
      <c r="C61" s="209"/>
      <c r="D61" s="245"/>
      <c r="E61" s="311" t="s">
        <v>392</v>
      </c>
      <c r="F61" s="306">
        <f>F23+F43+F50+F55</f>
        <v>7</v>
      </c>
      <c r="G61" s="245">
        <f t="shared" ref="G61:H61" si="25">G23+G43+G50+G55</f>
        <v>72</v>
      </c>
      <c r="H61" s="245">
        <f t="shared" si="25"/>
        <v>83.990000000000009</v>
      </c>
      <c r="I61" s="249"/>
      <c r="J61" s="249"/>
      <c r="K61" s="249"/>
      <c r="L61" s="249"/>
      <c r="M61" s="210"/>
    </row>
    <row r="62" spans="1:13" ht="13.5" customHeight="1" x14ac:dyDescent="0.2">
      <c r="A62" s="557"/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58"/>
      <c r="M62" s="558"/>
    </row>
  </sheetData>
  <mergeCells count="19">
    <mergeCell ref="B11:C11"/>
    <mergeCell ref="A1:L1"/>
    <mergeCell ref="A2:M2"/>
    <mergeCell ref="A3:M3"/>
    <mergeCell ref="A4:M4"/>
    <mergeCell ref="A5:M5"/>
    <mergeCell ref="A6:M6"/>
    <mergeCell ref="A8:C9"/>
    <mergeCell ref="D8:I8"/>
    <mergeCell ref="J8:K8"/>
    <mergeCell ref="M8:M9"/>
    <mergeCell ref="A10:C10"/>
    <mergeCell ref="A62:M62"/>
    <mergeCell ref="A24:C24"/>
    <mergeCell ref="B25:C25"/>
    <mergeCell ref="B30:C30"/>
    <mergeCell ref="B38:C38"/>
    <mergeCell ref="A44:C44"/>
    <mergeCell ref="A51:C51"/>
  </mergeCells>
  <phoneticPr fontId="11"/>
  <dataValidations count="1">
    <dataValidation type="list" allowBlank="1" showInputMessage="1" showErrorMessage="1" sqref="E57 E21:E22 E49 E35:E37 E54">
      <formula1>#REF!</formula1>
    </dataValidation>
  </dataValidations>
  <pageMargins left="0.59055118110236227" right="0.51181102362204722" top="0.74803149606299213" bottom="0.35433070866141736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 ﾊﾟｰﾄﾅｰ'!$L$4:$L$7</xm:f>
          </x14:formula1>
          <xm:sqref>E12 E13:E20 E26:E29 E31:E34 E39 E45:E48 E52:E53 E58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opLeftCell="B1" zoomScaleNormal="100" workbookViewId="0">
      <pane ySplit="4" topLeftCell="A73" activePane="bottomLeft" state="frozen"/>
      <selection pane="bottomLeft" activeCell="E9" sqref="E9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90" bestFit="1" customWidth="1"/>
    <col min="7" max="7" width="5.26953125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customWidth="1" outlineLevel="1"/>
    <col min="12" max="12" width="5.453125" style="10" customWidth="1" outlineLevel="1"/>
    <col min="13" max="13" width="5.7265625" customWidth="1" outlineLevel="1"/>
    <col min="14" max="14" width="5.36328125" style="10" customWidth="1" outlineLevel="1"/>
    <col min="15" max="16" width="12.453125" style="390" bestFit="1" customWidth="1"/>
    <col min="17" max="17" width="9.08984375" style="390" bestFit="1" customWidth="1"/>
    <col min="18" max="18" width="14.6328125" customWidth="1"/>
    <col min="19" max="19" width="11.7265625" bestFit="1" customWidth="1"/>
    <col min="20" max="20" width="12.08984375" bestFit="1" customWidth="1"/>
    <col min="21" max="21" width="11.26953125" bestFit="1" customWidth="1"/>
  </cols>
  <sheetData>
    <row r="1" spans="1:21" x14ac:dyDescent="0.2">
      <c r="B1" s="255"/>
      <c r="C1" s="43" t="s">
        <v>334</v>
      </c>
    </row>
    <row r="2" spans="1:21" x14ac:dyDescent="0.2">
      <c r="A2" s="172" t="s">
        <v>396</v>
      </c>
    </row>
    <row r="3" spans="1:21" x14ac:dyDescent="0.2">
      <c r="C3" t="s">
        <v>397</v>
      </c>
    </row>
    <row r="4" spans="1:21" s="10" customFormat="1" ht="13.5" thickBot="1" x14ac:dyDescent="0.25">
      <c r="A4" s="149" t="s">
        <v>286</v>
      </c>
      <c r="B4" s="572" t="s">
        <v>287</v>
      </c>
      <c r="C4" s="573"/>
      <c r="D4" s="574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423</v>
      </c>
      <c r="T4" s="166" t="s">
        <v>421</v>
      </c>
      <c r="U4" s="166" t="s">
        <v>297</v>
      </c>
    </row>
    <row r="5" spans="1:21" ht="13.5" thickTop="1" x14ac:dyDescent="0.2">
      <c r="A5" s="169">
        <v>1</v>
      </c>
      <c r="B5" s="322"/>
      <c r="C5" s="323"/>
      <c r="D5" s="324"/>
      <c r="E5" s="169" t="s">
        <v>29</v>
      </c>
      <c r="F5" s="392">
        <v>35000</v>
      </c>
      <c r="G5" s="170">
        <v>2</v>
      </c>
      <c r="H5" s="315" t="s">
        <v>515</v>
      </c>
      <c r="I5" s="170"/>
      <c r="J5" s="315"/>
      <c r="K5" s="170"/>
      <c r="L5" s="284"/>
      <c r="M5" s="169"/>
      <c r="N5" s="284"/>
      <c r="O5" s="393">
        <f>ROUNDDOWN(PRODUCT(F5,G5,I5,K5,M5),2)</f>
        <v>70000</v>
      </c>
      <c r="P5" s="394">
        <f>O5-Q5</f>
        <v>70000</v>
      </c>
      <c r="Q5" s="395">
        <v>0</v>
      </c>
      <c r="R5" s="171"/>
      <c r="S5" s="169"/>
      <c r="T5" s="167" t="str">
        <f>IF(U5&gt;49999,"3者見積必要","")</f>
        <v>3者見積必要</v>
      </c>
      <c r="U5" s="168">
        <f>IF(E5='予算詳細　全体'!$L$4,F5*'予算詳細　全体'!$N$4,IF(E5='予算詳細　全体'!$L$5,F5*'予算詳細　全体'!$N$5,IF(E5='予算詳細　全体'!$L$6,F5*'予算詳細　全体'!$N$6,F5)))</f>
        <v>3850000</v>
      </c>
    </row>
    <row r="6" spans="1:21" x14ac:dyDescent="0.2">
      <c r="A6" s="169">
        <v>2</v>
      </c>
      <c r="B6" s="269"/>
      <c r="C6" s="270"/>
      <c r="D6" s="271"/>
      <c r="E6" s="169" t="s">
        <v>247</v>
      </c>
      <c r="F6" s="392">
        <v>20000</v>
      </c>
      <c r="G6" s="170">
        <v>5</v>
      </c>
      <c r="H6" s="315" t="s">
        <v>405</v>
      </c>
      <c r="I6" s="170"/>
      <c r="J6" s="315"/>
      <c r="K6" s="170"/>
      <c r="L6" s="284"/>
      <c r="M6" s="169"/>
      <c r="N6" s="284"/>
      <c r="O6" s="393">
        <f t="shared" ref="O6:O69" si="0">ROUNDDOWN(PRODUCT(F6,G6,I6,K6,M6),2)</f>
        <v>100000</v>
      </c>
      <c r="P6" s="394">
        <f t="shared" ref="P6:P16" si="1">O6-Q6</f>
        <v>100000</v>
      </c>
      <c r="Q6" s="395">
        <v>0</v>
      </c>
      <c r="R6" s="171"/>
      <c r="S6" s="169"/>
      <c r="T6" s="167" t="str">
        <f t="shared" ref="T6:T69" si="2">IF(U6&gt;49999,"3者見積必要","")</f>
        <v>3者見積必要</v>
      </c>
      <c r="U6" s="168">
        <f>IF(E6='予算詳細　全体'!$L$4,F6*'予算詳細　全体'!$N$4,IF(E6='予算詳細　全体'!$L$5,F6*'予算詳細　全体'!$N$5,IF(E6='予算詳細　全体'!$L$6,F6*'予算詳細　全体'!$N$6,F6)))</f>
        <v>60000</v>
      </c>
    </row>
    <row r="7" spans="1:21" x14ac:dyDescent="0.2">
      <c r="A7" s="169">
        <v>3</v>
      </c>
      <c r="B7" s="269"/>
      <c r="C7" s="270"/>
      <c r="D7" s="271"/>
      <c r="E7" s="169" t="s">
        <v>177</v>
      </c>
      <c r="F7" s="392">
        <v>300000</v>
      </c>
      <c r="G7" s="170">
        <v>10</v>
      </c>
      <c r="H7" s="315" t="s">
        <v>405</v>
      </c>
      <c r="I7" s="170"/>
      <c r="J7" s="315"/>
      <c r="K7" s="170"/>
      <c r="L7" s="284"/>
      <c r="M7" s="169"/>
      <c r="N7" s="284"/>
      <c r="O7" s="393">
        <f t="shared" si="0"/>
        <v>3000000</v>
      </c>
      <c r="P7" s="394">
        <f t="shared" si="1"/>
        <v>3000000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24000</v>
      </c>
    </row>
    <row r="8" spans="1:21" x14ac:dyDescent="0.2">
      <c r="A8" s="169">
        <v>4</v>
      </c>
      <c r="B8" s="269"/>
      <c r="C8" s="270"/>
      <c r="D8" s="271"/>
      <c r="E8" s="169" t="s">
        <v>3</v>
      </c>
      <c r="F8" s="392">
        <v>45000</v>
      </c>
      <c r="G8" s="170">
        <v>2</v>
      </c>
      <c r="H8" s="315" t="s">
        <v>516</v>
      </c>
      <c r="I8" s="170"/>
      <c r="J8" s="315"/>
      <c r="K8" s="170"/>
      <c r="L8" s="284"/>
      <c r="M8" s="169"/>
      <c r="N8" s="284"/>
      <c r="O8" s="393">
        <f t="shared" si="0"/>
        <v>90000</v>
      </c>
      <c r="P8" s="394">
        <f t="shared" si="1"/>
        <v>90000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45000</v>
      </c>
    </row>
    <row r="9" spans="1:21" x14ac:dyDescent="0.2">
      <c r="A9" s="169">
        <v>5</v>
      </c>
      <c r="B9" s="269"/>
      <c r="C9" s="270"/>
      <c r="D9" s="271"/>
      <c r="E9" s="169" t="s">
        <v>29</v>
      </c>
      <c r="F9" s="392">
        <v>5000</v>
      </c>
      <c r="G9" s="170">
        <v>5</v>
      </c>
      <c r="H9" s="315"/>
      <c r="I9" s="170"/>
      <c r="J9" s="315"/>
      <c r="K9" s="170"/>
      <c r="L9" s="284"/>
      <c r="M9" s="169"/>
      <c r="N9" s="284"/>
      <c r="O9" s="393">
        <f t="shared" si="0"/>
        <v>25000</v>
      </c>
      <c r="P9" s="394">
        <f t="shared" si="1"/>
        <v>25000</v>
      </c>
      <c r="Q9" s="395">
        <v>0</v>
      </c>
      <c r="R9" s="171"/>
      <c r="S9" s="169"/>
      <c r="T9" s="167" t="str">
        <f t="shared" si="2"/>
        <v>3者見積必要</v>
      </c>
      <c r="U9" s="168">
        <f>IF(E9='予算詳細　全体'!$L$4,F9*'予算詳細　全体'!$N$4,IF(E9='予算詳細　全体'!$L$5,F9*'予算詳細　全体'!$N$5,IF(E9='予算詳細　全体'!$L$6,F9*'予算詳細　全体'!$N$6,F9)))</f>
        <v>550000</v>
      </c>
    </row>
    <row r="10" spans="1:21" x14ac:dyDescent="0.2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0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2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0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2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0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2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0"/>
        <v>0</v>
      </c>
      <c r="P13" s="394">
        <f t="shared" si="1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2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0"/>
        <v>0</v>
      </c>
      <c r="P14" s="394">
        <f t="shared" si="1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x14ac:dyDescent="0.2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0"/>
        <v>0</v>
      </c>
      <c r="P15" s="394">
        <f t="shared" si="1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x14ac:dyDescent="0.2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0"/>
        <v>0</v>
      </c>
      <c r="P16" s="394">
        <f t="shared" si="1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x14ac:dyDescent="0.2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0"/>
        <v>0</v>
      </c>
      <c r="P17" s="394">
        <f t="shared" ref="P17:P80" si="3">O17-Q17</f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x14ac:dyDescent="0.2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0"/>
        <v>0</v>
      </c>
      <c r="P18" s="394">
        <f t="shared" si="3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x14ac:dyDescent="0.2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0"/>
        <v>0</v>
      </c>
      <c r="P19" s="394">
        <f t="shared" si="3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x14ac:dyDescent="0.2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0"/>
        <v>0</v>
      </c>
      <c r="P20" s="394">
        <f t="shared" si="3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x14ac:dyDescent="0.2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0"/>
        <v>0</v>
      </c>
      <c r="P21" s="394">
        <f t="shared" si="3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x14ac:dyDescent="0.2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0"/>
        <v>0</v>
      </c>
      <c r="P22" s="394">
        <f t="shared" si="3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x14ac:dyDescent="0.2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0"/>
        <v>0</v>
      </c>
      <c r="P23" s="394">
        <f t="shared" si="3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x14ac:dyDescent="0.2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0"/>
        <v>0</v>
      </c>
      <c r="P24" s="394">
        <f t="shared" si="3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2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0"/>
        <v>0</v>
      </c>
      <c r="P25" s="394">
        <f t="shared" si="3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x14ac:dyDescent="0.2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0"/>
        <v>0</v>
      </c>
      <c r="P26" s="394">
        <f t="shared" si="3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x14ac:dyDescent="0.2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0"/>
        <v>0</v>
      </c>
      <c r="P27" s="394">
        <f t="shared" si="3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x14ac:dyDescent="0.2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0"/>
        <v>0</v>
      </c>
      <c r="P28" s="394">
        <f t="shared" si="3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x14ac:dyDescent="0.2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0"/>
        <v>0</v>
      </c>
      <c r="P29" s="394">
        <f t="shared" si="3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x14ac:dyDescent="0.2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0"/>
        <v>0</v>
      </c>
      <c r="P30" s="394">
        <f t="shared" si="3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x14ac:dyDescent="0.2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0"/>
        <v>0</v>
      </c>
      <c r="P31" s="394">
        <f t="shared" si="3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x14ac:dyDescent="0.2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0"/>
        <v>0</v>
      </c>
      <c r="P32" s="394">
        <f t="shared" si="3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x14ac:dyDescent="0.2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0"/>
        <v>0</v>
      </c>
      <c r="P33" s="394">
        <f t="shared" si="3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x14ac:dyDescent="0.2">
      <c r="A34" s="169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0"/>
        <v>0</v>
      </c>
      <c r="P34" s="394">
        <f t="shared" si="3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2">
      <c r="A35" s="169">
        <v>31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>ROUNDDOWN(PRODUCT(F35,G35,I35,K35,M35),2)</f>
        <v>0</v>
      </c>
      <c r="P35" s="394">
        <f t="shared" si="3"/>
        <v>0</v>
      </c>
      <c r="Q35" s="395">
        <v>0</v>
      </c>
      <c r="R35" s="171"/>
      <c r="S35" s="169"/>
      <c r="T35" s="167" t="str">
        <f t="shared" si="2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outlineLevel="1" x14ac:dyDescent="0.2">
      <c r="A36" s="169">
        <v>32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>ROUNDDOWN(PRODUCT(F36,G36,I36,K36,M36),2)</f>
        <v>0</v>
      </c>
      <c r="P36" s="394">
        <f t="shared" si="3"/>
        <v>0</v>
      </c>
      <c r="Q36" s="395">
        <v>0</v>
      </c>
      <c r="R36" s="171"/>
      <c r="S36" s="169"/>
      <c r="T36" s="167" t="str">
        <f t="shared" si="2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2">
      <c r="A37" s="169">
        <v>33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0"/>
        <v>0</v>
      </c>
      <c r="P37" s="394">
        <f t="shared" si="3"/>
        <v>0</v>
      </c>
      <c r="Q37" s="395">
        <v>0</v>
      </c>
      <c r="R37" s="171"/>
      <c r="S37" s="169"/>
      <c r="T37" s="167" t="str">
        <f t="shared" si="2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2">
      <c r="A38" s="169">
        <v>34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0"/>
        <v>0</v>
      </c>
      <c r="P38" s="394">
        <f t="shared" si="3"/>
        <v>0</v>
      </c>
      <c r="Q38" s="395">
        <v>0</v>
      </c>
      <c r="R38" s="171"/>
      <c r="S38" s="169"/>
      <c r="T38" s="167" t="str">
        <f t="shared" si="2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2">
      <c r="A39" s="169">
        <v>35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0"/>
        <v>0</v>
      </c>
      <c r="P39" s="394">
        <f t="shared" si="3"/>
        <v>0</v>
      </c>
      <c r="Q39" s="395">
        <v>0</v>
      </c>
      <c r="R39" s="171"/>
      <c r="S39" s="169"/>
      <c r="T39" s="167" t="str">
        <f t="shared" si="2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2">
      <c r="A40" s="169">
        <v>36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0"/>
        <v>0</v>
      </c>
      <c r="P40" s="394">
        <f t="shared" si="3"/>
        <v>0</v>
      </c>
      <c r="Q40" s="395">
        <v>0</v>
      </c>
      <c r="R40" s="171"/>
      <c r="S40" s="169"/>
      <c r="T40" s="167" t="str">
        <f t="shared" si="2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2">
      <c r="A41" s="169">
        <v>37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0"/>
        <v>0</v>
      </c>
      <c r="P41" s="394">
        <f t="shared" si="3"/>
        <v>0</v>
      </c>
      <c r="Q41" s="395">
        <v>0</v>
      </c>
      <c r="R41" s="171"/>
      <c r="S41" s="169"/>
      <c r="T41" s="167" t="str">
        <f t="shared" si="2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2">
      <c r="A42" s="169">
        <v>38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0"/>
        <v>0</v>
      </c>
      <c r="P42" s="394">
        <f t="shared" si="3"/>
        <v>0</v>
      </c>
      <c r="Q42" s="395">
        <v>0</v>
      </c>
      <c r="R42" s="171"/>
      <c r="S42" s="169"/>
      <c r="T42" s="167" t="str">
        <f t="shared" si="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2">
      <c r="A43" s="169">
        <v>39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0"/>
        <v>0</v>
      </c>
      <c r="P43" s="394">
        <f t="shared" si="3"/>
        <v>0</v>
      </c>
      <c r="Q43" s="395">
        <v>0</v>
      </c>
      <c r="R43" s="171"/>
      <c r="S43" s="169"/>
      <c r="T43" s="167" t="str">
        <f t="shared" si="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2">
      <c r="A44" s="169">
        <v>40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0"/>
        <v>0</v>
      </c>
      <c r="P44" s="394">
        <f t="shared" si="3"/>
        <v>0</v>
      </c>
      <c r="Q44" s="395">
        <v>0</v>
      </c>
      <c r="R44" s="171"/>
      <c r="S44" s="169"/>
      <c r="T44" s="167" t="str">
        <f t="shared" si="2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2">
      <c r="A45" s="169">
        <v>41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0"/>
        <v>0</v>
      </c>
      <c r="P45" s="394">
        <f t="shared" si="3"/>
        <v>0</v>
      </c>
      <c r="Q45" s="395">
        <v>0</v>
      </c>
      <c r="R45" s="171"/>
      <c r="S45" s="169"/>
      <c r="T45" s="167" t="str">
        <f t="shared" si="2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2">
      <c r="A46" s="169">
        <v>42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0"/>
        <v>0</v>
      </c>
      <c r="P46" s="394">
        <f t="shared" si="3"/>
        <v>0</v>
      </c>
      <c r="Q46" s="395">
        <v>0</v>
      </c>
      <c r="R46" s="171"/>
      <c r="S46" s="169"/>
      <c r="T46" s="167" t="str">
        <f t="shared" si="2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2">
      <c r="A47" s="169">
        <v>43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0"/>
        <v>0</v>
      </c>
      <c r="P47" s="394">
        <f t="shared" si="3"/>
        <v>0</v>
      </c>
      <c r="Q47" s="395">
        <v>0</v>
      </c>
      <c r="R47" s="171"/>
      <c r="S47" s="169"/>
      <c r="T47" s="167" t="str">
        <f t="shared" si="2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2">
      <c r="A48" s="169">
        <v>44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0"/>
        <v>0</v>
      </c>
      <c r="P48" s="394">
        <f t="shared" si="3"/>
        <v>0</v>
      </c>
      <c r="Q48" s="395">
        <v>0</v>
      </c>
      <c r="R48" s="171"/>
      <c r="S48" s="169"/>
      <c r="T48" s="167" t="str">
        <f t="shared" si="2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2">
      <c r="A49" s="169">
        <v>45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0"/>
        <v>0</v>
      </c>
      <c r="P49" s="394">
        <f t="shared" si="3"/>
        <v>0</v>
      </c>
      <c r="Q49" s="395">
        <v>0</v>
      </c>
      <c r="R49" s="171"/>
      <c r="S49" s="169"/>
      <c r="T49" s="167" t="str">
        <f t="shared" si="2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2">
      <c r="A50" s="169">
        <v>46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0"/>
        <v>0</v>
      </c>
      <c r="P50" s="394">
        <f t="shared" si="3"/>
        <v>0</v>
      </c>
      <c r="Q50" s="395">
        <v>0</v>
      </c>
      <c r="R50" s="171"/>
      <c r="S50" s="169"/>
      <c r="T50" s="167" t="str">
        <f t="shared" si="2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2">
      <c r="A51" s="169">
        <v>47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0"/>
        <v>0</v>
      </c>
      <c r="P51" s="394">
        <f t="shared" si="3"/>
        <v>0</v>
      </c>
      <c r="Q51" s="395">
        <v>0</v>
      </c>
      <c r="R51" s="171"/>
      <c r="S51" s="169"/>
      <c r="T51" s="167" t="str">
        <f t="shared" si="2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2">
      <c r="A52" s="169">
        <v>48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0"/>
        <v>0</v>
      </c>
      <c r="P52" s="394">
        <f t="shared" si="3"/>
        <v>0</v>
      </c>
      <c r="Q52" s="395">
        <v>0</v>
      </c>
      <c r="R52" s="171"/>
      <c r="S52" s="169"/>
      <c r="T52" s="167" t="str">
        <f t="shared" si="2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2">
      <c r="A53" s="169">
        <v>49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0"/>
        <v>0</v>
      </c>
      <c r="P53" s="394">
        <f t="shared" si="3"/>
        <v>0</v>
      </c>
      <c r="Q53" s="395">
        <v>0</v>
      </c>
      <c r="R53" s="171"/>
      <c r="S53" s="169"/>
      <c r="T53" s="167" t="str">
        <f t="shared" si="2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2">
      <c r="A54" s="169">
        <v>50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0"/>
        <v>0</v>
      </c>
      <c r="P54" s="394">
        <f t="shared" si="3"/>
        <v>0</v>
      </c>
      <c r="Q54" s="395">
        <v>0</v>
      </c>
      <c r="R54" s="171"/>
      <c r="S54" s="169"/>
      <c r="T54" s="167" t="str">
        <f t="shared" si="2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2">
      <c r="A55" s="169">
        <v>51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0"/>
        <v>0</v>
      </c>
      <c r="P55" s="394">
        <f t="shared" si="3"/>
        <v>0</v>
      </c>
      <c r="Q55" s="395">
        <v>0</v>
      </c>
      <c r="R55" s="171"/>
      <c r="S55" s="169"/>
      <c r="T55" s="167" t="str">
        <f t="shared" si="2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2">
      <c r="A56" s="169">
        <v>52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0"/>
        <v>0</v>
      </c>
      <c r="P56" s="394">
        <f t="shared" si="3"/>
        <v>0</v>
      </c>
      <c r="Q56" s="395">
        <v>0</v>
      </c>
      <c r="R56" s="171"/>
      <c r="S56" s="169"/>
      <c r="T56" s="167" t="str">
        <f t="shared" si="2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2">
      <c r="A57" s="169">
        <v>53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0"/>
        <v>0</v>
      </c>
      <c r="P57" s="394">
        <f t="shared" si="3"/>
        <v>0</v>
      </c>
      <c r="Q57" s="395">
        <v>0</v>
      </c>
      <c r="R57" s="171"/>
      <c r="S57" s="169"/>
      <c r="T57" s="167" t="str">
        <f t="shared" si="2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2">
      <c r="A58" s="169">
        <v>54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0"/>
        <v>0</v>
      </c>
      <c r="P58" s="394">
        <f t="shared" si="3"/>
        <v>0</v>
      </c>
      <c r="Q58" s="395">
        <v>0</v>
      </c>
      <c r="R58" s="171"/>
      <c r="S58" s="169"/>
      <c r="T58" s="167" t="str">
        <f t="shared" si="2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2">
      <c r="A59" s="169">
        <v>55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0"/>
        <v>0</v>
      </c>
      <c r="P59" s="394">
        <f t="shared" si="3"/>
        <v>0</v>
      </c>
      <c r="Q59" s="395">
        <v>0</v>
      </c>
      <c r="R59" s="171"/>
      <c r="S59" s="169"/>
      <c r="T59" s="167" t="str">
        <f t="shared" si="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2">
      <c r="A60" s="169">
        <v>56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0"/>
        <v>0</v>
      </c>
      <c r="P60" s="394">
        <f t="shared" si="3"/>
        <v>0</v>
      </c>
      <c r="Q60" s="395">
        <v>0</v>
      </c>
      <c r="R60" s="171"/>
      <c r="S60" s="169"/>
      <c r="T60" s="167" t="str">
        <f t="shared" si="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outlineLevel="1" x14ac:dyDescent="0.2">
      <c r="A61" s="169">
        <v>57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0"/>
        <v>0</v>
      </c>
      <c r="P61" s="394">
        <f t="shared" si="3"/>
        <v>0</v>
      </c>
      <c r="Q61" s="395">
        <v>0</v>
      </c>
      <c r="R61" s="171"/>
      <c r="S61" s="169"/>
      <c r="T61" s="167" t="str">
        <f t="shared" si="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outlineLevel="1" x14ac:dyDescent="0.2">
      <c r="A62" s="169">
        <v>58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0"/>
        <v>0</v>
      </c>
      <c r="P62" s="394">
        <f t="shared" si="3"/>
        <v>0</v>
      </c>
      <c r="Q62" s="395">
        <v>0</v>
      </c>
      <c r="R62" s="171"/>
      <c r="S62" s="169"/>
      <c r="T62" s="167" t="str">
        <f t="shared" si="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2">
      <c r="A63" s="169">
        <v>59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0"/>
        <v>0</v>
      </c>
      <c r="P63" s="394">
        <f t="shared" si="3"/>
        <v>0</v>
      </c>
      <c r="Q63" s="395">
        <v>0</v>
      </c>
      <c r="R63" s="171"/>
      <c r="S63" s="169"/>
      <c r="T63" s="167" t="str">
        <f t="shared" si="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2">
      <c r="A64" s="169">
        <v>60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0"/>
        <v>0</v>
      </c>
      <c r="P64" s="394">
        <f t="shared" si="3"/>
        <v>0</v>
      </c>
      <c r="Q64" s="395">
        <v>0</v>
      </c>
      <c r="R64" s="171"/>
      <c r="S64" s="169"/>
      <c r="T64" s="167" t="str">
        <f t="shared" si="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2">
      <c r="A65" s="169">
        <v>61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0"/>
        <v>0</v>
      </c>
      <c r="P65" s="394">
        <f t="shared" si="3"/>
        <v>0</v>
      </c>
      <c r="Q65" s="395">
        <v>0</v>
      </c>
      <c r="R65" s="171"/>
      <c r="S65" s="169"/>
      <c r="T65" s="167" t="str">
        <f t="shared" si="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2">
      <c r="A66" s="169">
        <v>62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0"/>
        <v>0</v>
      </c>
      <c r="P66" s="394">
        <f t="shared" si="3"/>
        <v>0</v>
      </c>
      <c r="Q66" s="395">
        <v>0</v>
      </c>
      <c r="R66" s="171"/>
      <c r="S66" s="169"/>
      <c r="T66" s="167" t="str">
        <f t="shared" si="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2">
      <c r="A67" s="169">
        <v>63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0"/>
        <v>0</v>
      </c>
      <c r="P67" s="394">
        <f t="shared" si="3"/>
        <v>0</v>
      </c>
      <c r="Q67" s="395">
        <v>0</v>
      </c>
      <c r="R67" s="171"/>
      <c r="S67" s="169"/>
      <c r="T67" s="167" t="str">
        <f t="shared" si="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2">
      <c r="A68" s="169">
        <v>64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0"/>
        <v>0</v>
      </c>
      <c r="P68" s="394">
        <f t="shared" si="3"/>
        <v>0</v>
      </c>
      <c r="Q68" s="395">
        <v>0</v>
      </c>
      <c r="R68" s="171"/>
      <c r="S68" s="169"/>
      <c r="T68" s="167" t="str">
        <f t="shared" si="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2">
      <c r="A69" s="169">
        <v>65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0"/>
        <v>0</v>
      </c>
      <c r="P69" s="394">
        <f t="shared" si="3"/>
        <v>0</v>
      </c>
      <c r="Q69" s="395">
        <v>0</v>
      </c>
      <c r="R69" s="171"/>
      <c r="S69" s="169"/>
      <c r="T69" s="167" t="str">
        <f t="shared" si="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2">
      <c r="A70" s="169">
        <v>66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ref="O70:O104" si="4">ROUNDDOWN(PRODUCT(F70,G70,I70,K70,M70),2)</f>
        <v>0</v>
      </c>
      <c r="P70" s="394">
        <f t="shared" si="3"/>
        <v>0</v>
      </c>
      <c r="Q70" s="395">
        <v>0</v>
      </c>
      <c r="R70" s="171"/>
      <c r="S70" s="169"/>
      <c r="T70" s="167" t="str">
        <f t="shared" ref="T70:T104" si="5">IF(U70&gt;49999,"3者見積必要","")</f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2">
      <c r="A71" s="169">
        <v>67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4"/>
        <v>0</v>
      </c>
      <c r="P71" s="394">
        <f t="shared" si="3"/>
        <v>0</v>
      </c>
      <c r="Q71" s="395">
        <v>0</v>
      </c>
      <c r="R71" s="171"/>
      <c r="S71" s="169"/>
      <c r="T71" s="167" t="str">
        <f t="shared" si="5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2">
      <c r="A72" s="169">
        <v>68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4"/>
        <v>0</v>
      </c>
      <c r="P72" s="394">
        <f t="shared" si="3"/>
        <v>0</v>
      </c>
      <c r="Q72" s="395">
        <v>0</v>
      </c>
      <c r="R72" s="171"/>
      <c r="S72" s="169"/>
      <c r="T72" s="167" t="str">
        <f t="shared" si="5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2">
      <c r="A73" s="169">
        <v>69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4"/>
        <v>0</v>
      </c>
      <c r="P73" s="394">
        <f t="shared" si="3"/>
        <v>0</v>
      </c>
      <c r="Q73" s="395">
        <v>0</v>
      </c>
      <c r="R73" s="171"/>
      <c r="S73" s="169"/>
      <c r="T73" s="167" t="str">
        <f t="shared" si="5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2">
      <c r="A74" s="169">
        <v>70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4"/>
        <v>0</v>
      </c>
      <c r="P74" s="394">
        <f t="shared" si="3"/>
        <v>0</v>
      </c>
      <c r="Q74" s="395">
        <v>0</v>
      </c>
      <c r="R74" s="171"/>
      <c r="S74" s="169"/>
      <c r="T74" s="167" t="str">
        <f t="shared" si="5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2">
      <c r="A75" s="169">
        <v>71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4"/>
        <v>0</v>
      </c>
      <c r="P75" s="394">
        <f t="shared" si="3"/>
        <v>0</v>
      </c>
      <c r="Q75" s="395">
        <v>0</v>
      </c>
      <c r="R75" s="171"/>
      <c r="S75" s="169"/>
      <c r="T75" s="167" t="str">
        <f t="shared" si="5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2">
      <c r="A76" s="169">
        <v>72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4"/>
        <v>0</v>
      </c>
      <c r="P76" s="394">
        <f t="shared" si="3"/>
        <v>0</v>
      </c>
      <c r="Q76" s="395">
        <v>0</v>
      </c>
      <c r="R76" s="171"/>
      <c r="S76" s="169"/>
      <c r="T76" s="167" t="str">
        <f t="shared" si="5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outlineLevel="1" x14ac:dyDescent="0.2">
      <c r="A77" s="169">
        <v>73</v>
      </c>
      <c r="B77" s="269"/>
      <c r="C77" s="270"/>
      <c r="D77" s="271"/>
      <c r="E77" s="169"/>
      <c r="F77" s="392"/>
      <c r="G77" s="170"/>
      <c r="H77" s="315"/>
      <c r="I77" s="170"/>
      <c r="J77" s="315"/>
      <c r="K77" s="170"/>
      <c r="L77" s="284"/>
      <c r="M77" s="169"/>
      <c r="N77" s="284"/>
      <c r="O77" s="393">
        <f t="shared" si="4"/>
        <v>0</v>
      </c>
      <c r="P77" s="394">
        <f t="shared" si="3"/>
        <v>0</v>
      </c>
      <c r="Q77" s="395">
        <v>0</v>
      </c>
      <c r="R77" s="171"/>
      <c r="S77" s="169"/>
      <c r="T77" s="167" t="str">
        <f t="shared" si="5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outlineLevel="1" x14ac:dyDescent="0.2">
      <c r="A78" s="169">
        <v>74</v>
      </c>
      <c r="B78" s="269"/>
      <c r="C78" s="270"/>
      <c r="D78" s="271"/>
      <c r="E78" s="169"/>
      <c r="F78" s="392"/>
      <c r="G78" s="170"/>
      <c r="H78" s="315"/>
      <c r="I78" s="170"/>
      <c r="J78" s="315"/>
      <c r="K78" s="170"/>
      <c r="L78" s="284"/>
      <c r="M78" s="169"/>
      <c r="N78" s="284"/>
      <c r="O78" s="393">
        <f t="shared" si="4"/>
        <v>0</v>
      </c>
      <c r="P78" s="394">
        <f t="shared" si="3"/>
        <v>0</v>
      </c>
      <c r="Q78" s="395">
        <v>0</v>
      </c>
      <c r="R78" s="171"/>
      <c r="S78" s="169"/>
      <c r="T78" s="167" t="str">
        <f t="shared" si="5"/>
        <v/>
      </c>
      <c r="U78" s="168">
        <f>IF(E78='予算詳細　全体'!$L$4,F78*'予算詳細　全体'!$N$4,IF(E78='予算詳細　全体'!$L$5,F78*'予算詳細　全体'!$N$5,IF(E78='予算詳細　全体'!$L$6,F78*'予算詳細　全体'!$N$6,F78)))</f>
        <v>0</v>
      </c>
    </row>
    <row r="79" spans="1:21" outlineLevel="1" x14ac:dyDescent="0.2">
      <c r="A79" s="169">
        <v>75</v>
      </c>
      <c r="B79" s="269"/>
      <c r="C79" s="270"/>
      <c r="D79" s="271"/>
      <c r="E79" s="169"/>
      <c r="F79" s="392"/>
      <c r="G79" s="170"/>
      <c r="H79" s="315"/>
      <c r="I79" s="170"/>
      <c r="J79" s="315"/>
      <c r="K79" s="170"/>
      <c r="L79" s="284"/>
      <c r="M79" s="169"/>
      <c r="N79" s="284"/>
      <c r="O79" s="393">
        <f t="shared" si="4"/>
        <v>0</v>
      </c>
      <c r="P79" s="394">
        <f t="shared" si="3"/>
        <v>0</v>
      </c>
      <c r="Q79" s="395">
        <v>0</v>
      </c>
      <c r="R79" s="171"/>
      <c r="S79" s="169"/>
      <c r="T79" s="167" t="str">
        <f t="shared" si="5"/>
        <v/>
      </c>
      <c r="U79" s="168">
        <f>IF(E79='予算詳細　全体'!$L$4,F79*'予算詳細　全体'!$N$4,IF(E79='予算詳細　全体'!$L$5,F79*'予算詳細　全体'!$N$5,IF(E79='予算詳細　全体'!$L$6,F79*'予算詳細　全体'!$N$6,F79)))</f>
        <v>0</v>
      </c>
    </row>
    <row r="80" spans="1:21" outlineLevel="1" x14ac:dyDescent="0.2">
      <c r="A80" s="169">
        <v>76</v>
      </c>
      <c r="B80" s="269"/>
      <c r="C80" s="270"/>
      <c r="D80" s="271"/>
      <c r="E80" s="169"/>
      <c r="F80" s="392"/>
      <c r="G80" s="170"/>
      <c r="H80" s="315"/>
      <c r="I80" s="170"/>
      <c r="J80" s="315"/>
      <c r="K80" s="170"/>
      <c r="L80" s="284"/>
      <c r="M80" s="169"/>
      <c r="N80" s="284"/>
      <c r="O80" s="393">
        <f t="shared" si="4"/>
        <v>0</v>
      </c>
      <c r="P80" s="394">
        <f t="shared" si="3"/>
        <v>0</v>
      </c>
      <c r="Q80" s="395">
        <v>0</v>
      </c>
      <c r="R80" s="171"/>
      <c r="S80" s="169"/>
      <c r="T80" s="167" t="str">
        <f t="shared" si="5"/>
        <v/>
      </c>
      <c r="U80" s="168">
        <f>IF(E80='予算詳細　全体'!$L$4,F80*'予算詳細　全体'!$N$4,IF(E80='予算詳細　全体'!$L$5,F80*'予算詳細　全体'!$N$5,IF(E80='予算詳細　全体'!$L$6,F80*'予算詳細　全体'!$N$6,F80)))</f>
        <v>0</v>
      </c>
    </row>
    <row r="81" spans="1:21" outlineLevel="1" x14ac:dyDescent="0.2">
      <c r="A81" s="169">
        <v>77</v>
      </c>
      <c r="B81" s="269"/>
      <c r="C81" s="270"/>
      <c r="D81" s="271"/>
      <c r="E81" s="169"/>
      <c r="F81" s="392"/>
      <c r="G81" s="170"/>
      <c r="H81" s="315"/>
      <c r="I81" s="170"/>
      <c r="J81" s="315"/>
      <c r="K81" s="170"/>
      <c r="L81" s="284"/>
      <c r="M81" s="169"/>
      <c r="N81" s="284"/>
      <c r="O81" s="393">
        <f t="shared" si="4"/>
        <v>0</v>
      </c>
      <c r="P81" s="394">
        <f t="shared" ref="P81:P104" si="6">O81-Q81</f>
        <v>0</v>
      </c>
      <c r="Q81" s="395">
        <v>0</v>
      </c>
      <c r="R81" s="171"/>
      <c r="S81" s="169"/>
      <c r="T81" s="167" t="str">
        <f t="shared" si="5"/>
        <v/>
      </c>
      <c r="U81" s="168">
        <f>IF(E81='予算詳細　全体'!$L$4,F81*'予算詳細　全体'!$N$4,IF(E81='予算詳細　全体'!$L$5,F81*'予算詳細　全体'!$N$5,IF(E81='予算詳細　全体'!$L$6,F81*'予算詳細　全体'!$N$6,F81)))</f>
        <v>0</v>
      </c>
    </row>
    <row r="82" spans="1:21" outlineLevel="1" x14ac:dyDescent="0.2">
      <c r="A82" s="169">
        <v>78</v>
      </c>
      <c r="B82" s="269"/>
      <c r="C82" s="270"/>
      <c r="D82" s="271"/>
      <c r="E82" s="169"/>
      <c r="F82" s="392"/>
      <c r="G82" s="170"/>
      <c r="H82" s="315"/>
      <c r="I82" s="170"/>
      <c r="J82" s="315"/>
      <c r="K82" s="170"/>
      <c r="L82" s="284"/>
      <c r="M82" s="169"/>
      <c r="N82" s="284"/>
      <c r="O82" s="393">
        <f t="shared" si="4"/>
        <v>0</v>
      </c>
      <c r="P82" s="394">
        <f t="shared" si="6"/>
        <v>0</v>
      </c>
      <c r="Q82" s="395">
        <v>0</v>
      </c>
      <c r="R82" s="171"/>
      <c r="S82" s="169"/>
      <c r="T82" s="167" t="str">
        <f t="shared" si="5"/>
        <v/>
      </c>
      <c r="U82" s="168">
        <f>IF(E82='予算詳細　全体'!$L$4,F82*'予算詳細　全体'!$N$4,IF(E82='予算詳細　全体'!$L$5,F82*'予算詳細　全体'!$N$5,IF(E82='予算詳細　全体'!$L$6,F82*'予算詳細　全体'!$N$6,F82)))</f>
        <v>0</v>
      </c>
    </row>
    <row r="83" spans="1:21" outlineLevel="1" x14ac:dyDescent="0.2">
      <c r="A83" s="169">
        <v>79</v>
      </c>
      <c r="B83" s="269"/>
      <c r="C83" s="270"/>
      <c r="D83" s="271"/>
      <c r="E83" s="169"/>
      <c r="F83" s="392"/>
      <c r="G83" s="170"/>
      <c r="H83" s="315"/>
      <c r="I83" s="170"/>
      <c r="J83" s="315"/>
      <c r="K83" s="170"/>
      <c r="L83" s="284"/>
      <c r="M83" s="169"/>
      <c r="N83" s="284"/>
      <c r="O83" s="393">
        <f t="shared" si="4"/>
        <v>0</v>
      </c>
      <c r="P83" s="394">
        <f t="shared" si="6"/>
        <v>0</v>
      </c>
      <c r="Q83" s="395">
        <v>0</v>
      </c>
      <c r="R83" s="171"/>
      <c r="S83" s="169"/>
      <c r="T83" s="167" t="str">
        <f t="shared" si="5"/>
        <v/>
      </c>
      <c r="U83" s="168">
        <f>IF(E83='予算詳細　全体'!$L$4,F83*'予算詳細　全体'!$N$4,IF(E83='予算詳細　全体'!$L$5,F83*'予算詳細　全体'!$N$5,IF(E83='予算詳細　全体'!$L$6,F83*'予算詳細　全体'!$N$6,F83)))</f>
        <v>0</v>
      </c>
    </row>
    <row r="84" spans="1:21" outlineLevel="1" x14ac:dyDescent="0.2">
      <c r="A84" s="169">
        <v>80</v>
      </c>
      <c r="B84" s="269"/>
      <c r="C84" s="270"/>
      <c r="D84" s="271"/>
      <c r="E84" s="169"/>
      <c r="F84" s="392"/>
      <c r="G84" s="170"/>
      <c r="H84" s="315"/>
      <c r="I84" s="170"/>
      <c r="J84" s="315"/>
      <c r="K84" s="170"/>
      <c r="L84" s="284"/>
      <c r="M84" s="169"/>
      <c r="N84" s="284"/>
      <c r="O84" s="393">
        <f t="shared" si="4"/>
        <v>0</v>
      </c>
      <c r="P84" s="394">
        <f t="shared" si="6"/>
        <v>0</v>
      </c>
      <c r="Q84" s="395">
        <v>0</v>
      </c>
      <c r="R84" s="171"/>
      <c r="S84" s="169"/>
      <c r="T84" s="167" t="str">
        <f t="shared" si="5"/>
        <v/>
      </c>
      <c r="U84" s="168">
        <f>IF(E84='予算詳細　全体'!$L$4,F84*'予算詳細　全体'!$N$4,IF(E84='予算詳細　全体'!$L$5,F84*'予算詳細　全体'!$N$5,IF(E84='予算詳細　全体'!$L$6,F84*'予算詳細　全体'!$N$6,F84)))</f>
        <v>0</v>
      </c>
    </row>
    <row r="85" spans="1:21" outlineLevel="1" x14ac:dyDescent="0.2">
      <c r="A85" s="169">
        <v>81</v>
      </c>
      <c r="B85" s="269"/>
      <c r="C85" s="270"/>
      <c r="D85" s="271"/>
      <c r="E85" s="169"/>
      <c r="F85" s="392"/>
      <c r="G85" s="170"/>
      <c r="H85" s="315"/>
      <c r="I85" s="170"/>
      <c r="J85" s="315"/>
      <c r="K85" s="170"/>
      <c r="L85" s="284"/>
      <c r="M85" s="169"/>
      <c r="N85" s="284"/>
      <c r="O85" s="393">
        <f t="shared" si="4"/>
        <v>0</v>
      </c>
      <c r="P85" s="394">
        <f t="shared" si="6"/>
        <v>0</v>
      </c>
      <c r="Q85" s="395">
        <v>0</v>
      </c>
      <c r="R85" s="171"/>
      <c r="S85" s="169"/>
      <c r="T85" s="167" t="str">
        <f t="shared" si="5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0</v>
      </c>
    </row>
    <row r="86" spans="1:21" outlineLevel="1" x14ac:dyDescent="0.2">
      <c r="A86" s="169">
        <v>82</v>
      </c>
      <c r="B86" s="269"/>
      <c r="C86" s="270"/>
      <c r="D86" s="271"/>
      <c r="E86" s="169"/>
      <c r="F86" s="392"/>
      <c r="G86" s="170"/>
      <c r="H86" s="315"/>
      <c r="I86" s="170"/>
      <c r="J86" s="315"/>
      <c r="K86" s="170"/>
      <c r="L86" s="284"/>
      <c r="M86" s="169"/>
      <c r="N86" s="284"/>
      <c r="O86" s="393">
        <f t="shared" si="4"/>
        <v>0</v>
      </c>
      <c r="P86" s="394">
        <f t="shared" si="6"/>
        <v>0</v>
      </c>
      <c r="Q86" s="395">
        <v>0</v>
      </c>
      <c r="R86" s="171"/>
      <c r="S86" s="169"/>
      <c r="T86" s="167" t="str">
        <f t="shared" si="5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0</v>
      </c>
    </row>
    <row r="87" spans="1:21" outlineLevel="1" x14ac:dyDescent="0.2">
      <c r="A87" s="169">
        <v>83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4"/>
        <v>0</v>
      </c>
      <c r="P87" s="394">
        <f t="shared" si="6"/>
        <v>0</v>
      </c>
      <c r="Q87" s="395">
        <v>0</v>
      </c>
      <c r="R87" s="171"/>
      <c r="S87" s="169"/>
      <c r="T87" s="167" t="str">
        <f t="shared" si="5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outlineLevel="1" x14ac:dyDescent="0.2">
      <c r="A88" s="169">
        <v>84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4"/>
        <v>0</v>
      </c>
      <c r="P88" s="394">
        <f t="shared" si="6"/>
        <v>0</v>
      </c>
      <c r="Q88" s="395">
        <v>0</v>
      </c>
      <c r="R88" s="171"/>
      <c r="S88" s="169"/>
      <c r="T88" s="167" t="str">
        <f t="shared" si="5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2">
      <c r="A89" s="169">
        <v>85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4"/>
        <v>0</v>
      </c>
      <c r="P89" s="394">
        <f t="shared" si="6"/>
        <v>0</v>
      </c>
      <c r="Q89" s="395">
        <v>0</v>
      </c>
      <c r="R89" s="171"/>
      <c r="S89" s="169"/>
      <c r="T89" s="167" t="str">
        <f t="shared" si="5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2">
      <c r="A90" s="169">
        <v>86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4"/>
        <v>0</v>
      </c>
      <c r="P90" s="394">
        <f t="shared" si="6"/>
        <v>0</v>
      </c>
      <c r="Q90" s="395">
        <v>0</v>
      </c>
      <c r="R90" s="171"/>
      <c r="S90" s="169"/>
      <c r="T90" s="167" t="str">
        <f t="shared" si="5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2">
      <c r="A91" s="169">
        <v>87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4"/>
        <v>0</v>
      </c>
      <c r="P91" s="394">
        <f t="shared" si="6"/>
        <v>0</v>
      </c>
      <c r="Q91" s="395">
        <v>0</v>
      </c>
      <c r="R91" s="171"/>
      <c r="S91" s="169"/>
      <c r="T91" s="167" t="str">
        <f t="shared" si="5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2">
      <c r="A92" s="169">
        <v>88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4"/>
        <v>0</v>
      </c>
      <c r="P92" s="394">
        <f t="shared" si="6"/>
        <v>0</v>
      </c>
      <c r="Q92" s="395">
        <v>0</v>
      </c>
      <c r="R92" s="171"/>
      <c r="S92" s="169"/>
      <c r="T92" s="167" t="str">
        <f t="shared" si="5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2">
      <c r="A93" s="169">
        <v>89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4"/>
        <v>0</v>
      </c>
      <c r="P93" s="394">
        <f t="shared" si="6"/>
        <v>0</v>
      </c>
      <c r="Q93" s="395">
        <v>0</v>
      </c>
      <c r="R93" s="171"/>
      <c r="S93" s="169"/>
      <c r="T93" s="167" t="str">
        <f t="shared" si="5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2">
      <c r="A94" s="169">
        <v>90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4"/>
        <v>0</v>
      </c>
      <c r="P94" s="394">
        <f t="shared" si="6"/>
        <v>0</v>
      </c>
      <c r="Q94" s="395">
        <v>0</v>
      </c>
      <c r="R94" s="171"/>
      <c r="S94" s="169"/>
      <c r="T94" s="167" t="str">
        <f t="shared" si="5"/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2">
      <c r="A95" s="169">
        <v>91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4"/>
        <v>0</v>
      </c>
      <c r="P95" s="394">
        <f t="shared" si="6"/>
        <v>0</v>
      </c>
      <c r="Q95" s="395">
        <v>0</v>
      </c>
      <c r="R95" s="171"/>
      <c r="S95" s="169"/>
      <c r="T95" s="167" t="str">
        <f t="shared" si="5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2">
      <c r="A96" s="169">
        <v>92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4"/>
        <v>0</v>
      </c>
      <c r="P96" s="394">
        <f t="shared" si="6"/>
        <v>0</v>
      </c>
      <c r="Q96" s="395">
        <v>0</v>
      </c>
      <c r="R96" s="171"/>
      <c r="S96" s="169"/>
      <c r="T96" s="167" t="str">
        <f t="shared" si="5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2">
      <c r="A97" s="169">
        <v>93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4"/>
        <v>0</v>
      </c>
      <c r="P97" s="394">
        <f t="shared" si="6"/>
        <v>0</v>
      </c>
      <c r="Q97" s="395">
        <v>0</v>
      </c>
      <c r="R97" s="171"/>
      <c r="S97" s="169"/>
      <c r="T97" s="167" t="str">
        <f t="shared" si="5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outlineLevel="1" x14ac:dyDescent="0.2">
      <c r="A98" s="169">
        <v>94</v>
      </c>
      <c r="B98" s="269"/>
      <c r="C98" s="270"/>
      <c r="D98" s="271"/>
      <c r="E98" s="169"/>
      <c r="F98" s="392"/>
      <c r="G98" s="170"/>
      <c r="H98" s="315"/>
      <c r="I98" s="170"/>
      <c r="J98" s="315"/>
      <c r="K98" s="170"/>
      <c r="L98" s="284"/>
      <c r="M98" s="169"/>
      <c r="N98" s="284"/>
      <c r="O98" s="393">
        <f t="shared" si="4"/>
        <v>0</v>
      </c>
      <c r="P98" s="394">
        <f t="shared" si="6"/>
        <v>0</v>
      </c>
      <c r="Q98" s="395">
        <v>0</v>
      </c>
      <c r="R98" s="171"/>
      <c r="S98" s="169"/>
      <c r="T98" s="167" t="str">
        <f t="shared" si="5"/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outlineLevel="1" x14ac:dyDescent="0.2">
      <c r="A99" s="169">
        <v>95</v>
      </c>
      <c r="B99" s="269"/>
      <c r="C99" s="270"/>
      <c r="D99" s="271"/>
      <c r="E99" s="169"/>
      <c r="F99" s="392"/>
      <c r="G99" s="170"/>
      <c r="H99" s="315"/>
      <c r="I99" s="170"/>
      <c r="J99" s="315"/>
      <c r="K99" s="170"/>
      <c r="L99" s="284"/>
      <c r="M99" s="169"/>
      <c r="N99" s="284"/>
      <c r="O99" s="393">
        <f t="shared" si="4"/>
        <v>0</v>
      </c>
      <c r="P99" s="394">
        <f t="shared" si="6"/>
        <v>0</v>
      </c>
      <c r="Q99" s="395">
        <v>0</v>
      </c>
      <c r="R99" s="171"/>
      <c r="S99" s="169"/>
      <c r="T99" s="167" t="str">
        <f t="shared" si="5"/>
        <v/>
      </c>
      <c r="U99" s="168">
        <f>IF(E99='予算詳細　全体'!$L$4,F99*'予算詳細　全体'!$N$4,IF(E99='予算詳細　全体'!$L$5,F99*'予算詳細　全体'!$N$5,IF(E99='予算詳細　全体'!$L$6,F99*'予算詳細　全体'!$N$6,F99)))</f>
        <v>0</v>
      </c>
    </row>
    <row r="100" spans="1:21" outlineLevel="1" x14ac:dyDescent="0.2">
      <c r="A100" s="169">
        <v>96</v>
      </c>
      <c r="B100" s="269"/>
      <c r="C100" s="270"/>
      <c r="D100" s="271"/>
      <c r="E100" s="169"/>
      <c r="F100" s="392"/>
      <c r="G100" s="170"/>
      <c r="H100" s="315"/>
      <c r="I100" s="170"/>
      <c r="J100" s="315"/>
      <c r="K100" s="170"/>
      <c r="L100" s="284"/>
      <c r="M100" s="169"/>
      <c r="N100" s="284"/>
      <c r="O100" s="393">
        <f t="shared" si="4"/>
        <v>0</v>
      </c>
      <c r="P100" s="394">
        <f t="shared" si="6"/>
        <v>0</v>
      </c>
      <c r="Q100" s="395">
        <v>0</v>
      </c>
      <c r="R100" s="171"/>
      <c r="S100" s="169"/>
      <c r="T100" s="167" t="str">
        <f t="shared" si="5"/>
        <v/>
      </c>
      <c r="U100" s="168">
        <f>IF(E100='予算詳細　全体'!$L$4,F100*'予算詳細　全体'!$N$4,IF(E100='予算詳細　全体'!$L$5,F100*'予算詳細　全体'!$N$5,IF(E100='予算詳細　全体'!$L$6,F100*'予算詳細　全体'!$N$6,F100)))</f>
        <v>0</v>
      </c>
    </row>
    <row r="101" spans="1:21" outlineLevel="1" x14ac:dyDescent="0.2">
      <c r="A101" s="169">
        <v>97</v>
      </c>
      <c r="B101" s="269"/>
      <c r="C101" s="270"/>
      <c r="D101" s="271"/>
      <c r="E101" s="169"/>
      <c r="F101" s="392"/>
      <c r="G101" s="170"/>
      <c r="H101" s="315"/>
      <c r="I101" s="170"/>
      <c r="J101" s="315"/>
      <c r="K101" s="170"/>
      <c r="L101" s="284"/>
      <c r="M101" s="169"/>
      <c r="N101" s="284"/>
      <c r="O101" s="393">
        <f t="shared" si="4"/>
        <v>0</v>
      </c>
      <c r="P101" s="394">
        <f t="shared" si="6"/>
        <v>0</v>
      </c>
      <c r="Q101" s="395">
        <v>0</v>
      </c>
      <c r="R101" s="171"/>
      <c r="S101" s="169"/>
      <c r="T101" s="167" t="str">
        <f t="shared" si="5"/>
        <v/>
      </c>
      <c r="U101" s="168">
        <f>IF(E101='予算詳細　全体'!$L$4,F101*'予算詳細　全体'!$N$4,IF(E101='予算詳細　全体'!$L$5,F101*'予算詳細　全体'!$N$5,IF(E101='予算詳細　全体'!$L$6,F101*'予算詳細　全体'!$N$6,F101)))</f>
        <v>0</v>
      </c>
    </row>
    <row r="102" spans="1:21" outlineLevel="1" x14ac:dyDescent="0.2">
      <c r="A102" s="169">
        <v>98</v>
      </c>
      <c r="B102" s="269"/>
      <c r="C102" s="270"/>
      <c r="D102" s="271"/>
      <c r="E102" s="169"/>
      <c r="F102" s="392"/>
      <c r="G102" s="170"/>
      <c r="H102" s="315"/>
      <c r="I102" s="170"/>
      <c r="J102" s="315"/>
      <c r="K102" s="170"/>
      <c r="L102" s="284"/>
      <c r="M102" s="169"/>
      <c r="N102" s="284"/>
      <c r="O102" s="393">
        <f t="shared" si="4"/>
        <v>0</v>
      </c>
      <c r="P102" s="394">
        <f t="shared" si="6"/>
        <v>0</v>
      </c>
      <c r="Q102" s="395">
        <v>0</v>
      </c>
      <c r="R102" s="171"/>
      <c r="S102" s="169"/>
      <c r="T102" s="167" t="str">
        <f t="shared" si="5"/>
        <v/>
      </c>
      <c r="U102" s="168">
        <f>IF(E102='予算詳細　全体'!$L$4,F102*'予算詳細　全体'!$N$4,IF(E102='予算詳細　全体'!$L$5,F102*'予算詳細　全体'!$N$5,IF(E102='予算詳細　全体'!$L$6,F102*'予算詳細　全体'!$N$6,F102)))</f>
        <v>0</v>
      </c>
    </row>
    <row r="103" spans="1:21" outlineLevel="1" x14ac:dyDescent="0.2">
      <c r="A103" s="169">
        <v>99</v>
      </c>
      <c r="B103" s="269"/>
      <c r="C103" s="270"/>
      <c r="D103" s="271"/>
      <c r="E103" s="169"/>
      <c r="F103" s="392"/>
      <c r="G103" s="170"/>
      <c r="H103" s="315"/>
      <c r="I103" s="170"/>
      <c r="J103" s="315"/>
      <c r="K103" s="170"/>
      <c r="L103" s="284"/>
      <c r="M103" s="169"/>
      <c r="N103" s="284"/>
      <c r="O103" s="393">
        <f t="shared" si="4"/>
        <v>0</v>
      </c>
      <c r="P103" s="394">
        <f t="shared" si="6"/>
        <v>0</v>
      </c>
      <c r="Q103" s="395">
        <v>0</v>
      </c>
      <c r="R103" s="171"/>
      <c r="S103" s="169"/>
      <c r="T103" s="167" t="str">
        <f t="shared" si="5"/>
        <v/>
      </c>
      <c r="U103" s="168">
        <f>IF(E103='予算詳細　全体'!$L$4,F103*'予算詳細　全体'!$N$4,IF(E103='予算詳細　全体'!$L$5,F103*'予算詳細　全体'!$N$5,IF(E103='予算詳細　全体'!$L$6,F103*'予算詳細　全体'!$N$6,F103)))</f>
        <v>0</v>
      </c>
    </row>
    <row r="104" spans="1:21" ht="13.5" outlineLevel="1" thickBot="1" x14ac:dyDescent="0.25">
      <c r="A104" s="431">
        <v>100</v>
      </c>
      <c r="B104" s="269"/>
      <c r="C104" s="270"/>
      <c r="D104" s="271"/>
      <c r="E104" s="169"/>
      <c r="F104" s="392"/>
      <c r="G104" s="170"/>
      <c r="H104" s="315"/>
      <c r="I104" s="170"/>
      <c r="J104" s="315"/>
      <c r="K104" s="459"/>
      <c r="L104" s="284"/>
      <c r="M104" s="169"/>
      <c r="N104" s="284"/>
      <c r="O104" s="393">
        <f t="shared" si="4"/>
        <v>0</v>
      </c>
      <c r="P104" s="394">
        <f t="shared" si="6"/>
        <v>0</v>
      </c>
      <c r="Q104" s="395">
        <v>0</v>
      </c>
      <c r="R104" s="171"/>
      <c r="S104" s="169"/>
      <c r="T104" s="167" t="str">
        <f t="shared" si="5"/>
        <v/>
      </c>
      <c r="U104" s="168">
        <f>IF(E104='予算詳細　全体'!$L$4,F104*'予算詳細　全体'!$N$4,IF(E104='予算詳細　全体'!$L$5,F104*'予算詳細　全体'!$N$5,IF(E104='予算詳細　全体'!$L$6,F104*'予算詳細　全体'!$N$6,F104)))</f>
        <v>0</v>
      </c>
    </row>
    <row r="105" spans="1:21" x14ac:dyDescent="0.2">
      <c r="A105" s="432"/>
      <c r="K105" s="458" t="str">
        <f>'予算詳細　全体'!$L$4</f>
        <v>USD</v>
      </c>
      <c r="L105" s="316"/>
      <c r="M105" s="141"/>
      <c r="N105" s="319"/>
      <c r="O105" s="396">
        <f>SUMIF($E$5:$E$104,$K105,O$5:O$104)</f>
        <v>95000</v>
      </c>
      <c r="P105" s="396">
        <f t="shared" ref="O105:Q108" si="7">SUMIF($E$5:$E$104,$K105,P$5:P$104)</f>
        <v>95000</v>
      </c>
      <c r="Q105" s="397">
        <f>SUMIF($E$5:$E$104,$K105,Q$5:Q$104)</f>
        <v>0</v>
      </c>
    </row>
    <row r="106" spans="1:21" x14ac:dyDescent="0.2">
      <c r="A106" s="223"/>
      <c r="K106" s="143" t="str">
        <f>'予算詳細　全体'!$L$5</f>
        <v>MMK</v>
      </c>
      <c r="L106" s="317"/>
      <c r="M106" s="144"/>
      <c r="N106" s="320"/>
      <c r="O106" s="398">
        <f t="shared" si="7"/>
        <v>3000000</v>
      </c>
      <c r="P106" s="398">
        <f t="shared" si="7"/>
        <v>3000000</v>
      </c>
      <c r="Q106" s="399">
        <f t="shared" si="7"/>
        <v>0</v>
      </c>
    </row>
    <row r="107" spans="1:21" x14ac:dyDescent="0.2">
      <c r="A107" s="223"/>
      <c r="K107" s="143" t="str">
        <f>'予算詳細　全体'!$L$6</f>
        <v>THB</v>
      </c>
      <c r="L107" s="317"/>
      <c r="M107" s="144"/>
      <c r="N107" s="320"/>
      <c r="O107" s="398">
        <f t="shared" si="7"/>
        <v>100000</v>
      </c>
      <c r="P107" s="398">
        <f>SUMIF($E$5:$E$104,$K107,P$5:P$104)</f>
        <v>100000</v>
      </c>
      <c r="Q107" s="399">
        <f t="shared" si="7"/>
        <v>0</v>
      </c>
    </row>
    <row r="108" spans="1:21" ht="13.5" thickBot="1" x14ac:dyDescent="0.25">
      <c r="A108" s="223"/>
      <c r="K108" s="146" t="s">
        <v>513</v>
      </c>
      <c r="L108" s="318"/>
      <c r="M108" s="147"/>
      <c r="N108" s="321"/>
      <c r="O108" s="400">
        <f t="shared" si="7"/>
        <v>90000</v>
      </c>
      <c r="P108" s="400">
        <f t="shared" si="7"/>
        <v>90000</v>
      </c>
      <c r="Q108" s="401">
        <f t="shared" si="7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9">
      <formula1>$R$2:$R$3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E5:E104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opLeftCell="B1" zoomScaleNormal="100" workbookViewId="0">
      <pane ySplit="4" topLeftCell="A73" activePane="bottomLeft" state="frozen"/>
      <selection pane="bottomLeft" activeCell="G6" sqref="G6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90" bestFit="1" customWidth="1"/>
    <col min="7" max="7" width="5.26953125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customWidth="1" outlineLevel="1"/>
    <col min="12" max="12" width="5.453125" style="10" customWidth="1" outlineLevel="1"/>
    <col min="13" max="13" width="5.7265625" customWidth="1" outlineLevel="1"/>
    <col min="14" max="14" width="5.36328125" style="10" customWidth="1" outlineLevel="1"/>
    <col min="15" max="16" width="12.453125" style="390" bestFit="1" customWidth="1"/>
    <col min="17" max="17" width="9.08984375" style="390" bestFit="1" customWidth="1"/>
    <col min="18" max="18" width="14.6328125" customWidth="1"/>
    <col min="19" max="19" width="11.7265625" bestFit="1" customWidth="1"/>
    <col min="20" max="20" width="12.08984375" bestFit="1" customWidth="1"/>
    <col min="21" max="21" width="11.26953125" bestFit="1" customWidth="1"/>
  </cols>
  <sheetData>
    <row r="1" spans="1:21" x14ac:dyDescent="0.2">
      <c r="B1" s="255"/>
      <c r="C1" s="43" t="s">
        <v>334</v>
      </c>
    </row>
    <row r="2" spans="1:21" x14ac:dyDescent="0.2">
      <c r="A2" s="172" t="s">
        <v>396</v>
      </c>
    </row>
    <row r="3" spans="1:21" x14ac:dyDescent="0.2">
      <c r="C3" t="s">
        <v>397</v>
      </c>
    </row>
    <row r="4" spans="1:21" s="10" customFormat="1" ht="13.5" thickBot="1" x14ac:dyDescent="0.25">
      <c r="A4" s="149" t="s">
        <v>286</v>
      </c>
      <c r="B4" s="572" t="s">
        <v>287</v>
      </c>
      <c r="C4" s="573"/>
      <c r="D4" s="574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423</v>
      </c>
      <c r="T4" s="166" t="s">
        <v>421</v>
      </c>
      <c r="U4" s="166" t="s">
        <v>297</v>
      </c>
    </row>
    <row r="5" spans="1:21" ht="13.5" thickTop="1" x14ac:dyDescent="0.2">
      <c r="A5" s="169">
        <v>1</v>
      </c>
      <c r="B5" s="322"/>
      <c r="C5" s="323"/>
      <c r="D5" s="324"/>
      <c r="E5" s="169" t="s">
        <v>29</v>
      </c>
      <c r="F5" s="392">
        <v>5000</v>
      </c>
      <c r="G5" s="170">
        <v>8</v>
      </c>
      <c r="H5" s="315"/>
      <c r="I5" s="170"/>
      <c r="J5" s="315"/>
      <c r="K5" s="170"/>
      <c r="L5" s="284"/>
      <c r="M5" s="169"/>
      <c r="N5" s="284"/>
      <c r="O5" s="393">
        <f>ROUNDDOWN(PRODUCT(F5,G5,I5,K5,M5),2)</f>
        <v>40000</v>
      </c>
      <c r="P5" s="394">
        <f>O5-Q5</f>
        <v>40000</v>
      </c>
      <c r="Q5" s="395">
        <v>0</v>
      </c>
      <c r="R5" s="171"/>
      <c r="S5" s="169"/>
      <c r="T5" s="167" t="str">
        <f>IF(U5&gt;49999,"3者見積必要","")</f>
        <v>3者見積必要</v>
      </c>
      <c r="U5" s="168">
        <f>IF(E5='予算詳細　全体'!$L$4,F5*'予算詳細　全体'!$N$4,IF(E5='予算詳細　全体'!$L$5,F5*'予算詳細　全体'!$N$5,IF(E5='予算詳細　全体'!$L$6,F5*'予算詳細　全体'!$N$6,F5)))</f>
        <v>550000</v>
      </c>
    </row>
    <row r="6" spans="1:21" x14ac:dyDescent="0.2">
      <c r="A6" s="169">
        <v>2</v>
      </c>
      <c r="B6" s="269"/>
      <c r="C6" s="270"/>
      <c r="D6" s="271"/>
      <c r="E6" s="169"/>
      <c r="F6" s="392"/>
      <c r="G6" s="170"/>
      <c r="H6" s="315"/>
      <c r="I6" s="170"/>
      <c r="J6" s="315"/>
      <c r="K6" s="170"/>
      <c r="L6" s="284"/>
      <c r="M6" s="169"/>
      <c r="N6" s="284"/>
      <c r="O6" s="393">
        <f t="shared" ref="O6:O69" si="0">ROUNDDOWN(PRODUCT(F6,G6,I6,K6,M6),2)</f>
        <v>0</v>
      </c>
      <c r="P6" s="394">
        <f t="shared" ref="P6:P69" si="1">O6-Q6</f>
        <v>0</v>
      </c>
      <c r="Q6" s="395">
        <v>0</v>
      </c>
      <c r="R6" s="171"/>
      <c r="S6" s="169"/>
      <c r="T6" s="167" t="str">
        <f t="shared" ref="T6:T69" si="2">IF(U6&gt;49999,"3者見積必要","")</f>
        <v/>
      </c>
      <c r="U6" s="168">
        <f>IF(E6='予算詳細　全体'!$L$4,F6*'予算詳細　全体'!$N$4,IF(E6='予算詳細　全体'!$L$5,F6*'予算詳細　全体'!$N$5,IF(E6='予算詳細　全体'!$L$6,F6*'予算詳細　全体'!$N$6,F6)))</f>
        <v>0</v>
      </c>
    </row>
    <row r="7" spans="1:21" x14ac:dyDescent="0.2">
      <c r="A7" s="169">
        <v>3</v>
      </c>
      <c r="B7" s="269"/>
      <c r="C7" s="270"/>
      <c r="D7" s="271"/>
      <c r="E7" s="169"/>
      <c r="F7" s="392"/>
      <c r="G7" s="170"/>
      <c r="H7" s="315"/>
      <c r="I7" s="170"/>
      <c r="J7" s="315"/>
      <c r="K7" s="170"/>
      <c r="L7" s="284"/>
      <c r="M7" s="169"/>
      <c r="N7" s="284"/>
      <c r="O7" s="393">
        <f t="shared" si="0"/>
        <v>0</v>
      </c>
      <c r="P7" s="394">
        <f t="shared" si="1"/>
        <v>0</v>
      </c>
      <c r="Q7" s="395">
        <v>0</v>
      </c>
      <c r="R7" s="171"/>
      <c r="S7" s="169"/>
      <c r="T7" s="167" t="str">
        <f t="shared" si="2"/>
        <v/>
      </c>
      <c r="U7" s="168">
        <f>IF(E7='予算詳細　全体'!$L$4,F7*'予算詳細　全体'!$N$4,IF(E7='予算詳細　全体'!$L$5,F7*'予算詳細　全体'!$N$5,IF(E7='予算詳細　全体'!$L$6,F7*'予算詳細　全体'!$N$6,F7)))</f>
        <v>0</v>
      </c>
    </row>
    <row r="8" spans="1:21" x14ac:dyDescent="0.2">
      <c r="A8" s="169">
        <v>4</v>
      </c>
      <c r="B8" s="269"/>
      <c r="C8" s="270"/>
      <c r="D8" s="271"/>
      <c r="E8" s="169"/>
      <c r="F8" s="392"/>
      <c r="G8" s="170"/>
      <c r="H8" s="315"/>
      <c r="I8" s="170"/>
      <c r="J8" s="315"/>
      <c r="K8" s="170"/>
      <c r="L8" s="284"/>
      <c r="M8" s="169"/>
      <c r="N8" s="284"/>
      <c r="O8" s="393">
        <f t="shared" si="0"/>
        <v>0</v>
      </c>
      <c r="P8" s="394">
        <f t="shared" si="1"/>
        <v>0</v>
      </c>
      <c r="Q8" s="395">
        <v>0</v>
      </c>
      <c r="R8" s="171"/>
      <c r="S8" s="169"/>
      <c r="T8" s="167" t="str">
        <f t="shared" si="2"/>
        <v/>
      </c>
      <c r="U8" s="168">
        <f>IF(E8='予算詳細　全体'!$L$4,F8*'予算詳細　全体'!$N$4,IF(E8='予算詳細　全体'!$L$5,F8*'予算詳細　全体'!$N$5,IF(E8='予算詳細　全体'!$L$6,F8*'予算詳細　全体'!$N$6,F8)))</f>
        <v>0</v>
      </c>
    </row>
    <row r="9" spans="1:21" x14ac:dyDescent="0.2">
      <c r="A9" s="169">
        <v>5</v>
      </c>
      <c r="B9" s="269"/>
      <c r="C9" s="270"/>
      <c r="D9" s="271"/>
      <c r="E9" s="169"/>
      <c r="F9" s="392"/>
      <c r="G9" s="170"/>
      <c r="H9" s="315"/>
      <c r="I9" s="170"/>
      <c r="J9" s="315"/>
      <c r="K9" s="170"/>
      <c r="L9" s="284"/>
      <c r="M9" s="169"/>
      <c r="N9" s="284"/>
      <c r="O9" s="393">
        <f t="shared" si="0"/>
        <v>0</v>
      </c>
      <c r="P9" s="394">
        <f t="shared" si="1"/>
        <v>0</v>
      </c>
      <c r="Q9" s="395">
        <v>0</v>
      </c>
      <c r="R9" s="171"/>
      <c r="S9" s="169"/>
      <c r="T9" s="167" t="str">
        <f t="shared" si="2"/>
        <v/>
      </c>
      <c r="U9" s="168">
        <f>IF(E9='予算詳細　全体'!$L$4,F9*'予算詳細　全体'!$N$4,IF(E9='予算詳細　全体'!$L$5,F9*'予算詳細　全体'!$N$5,IF(E9='予算詳細　全体'!$L$6,F9*'予算詳細　全体'!$N$6,F9)))</f>
        <v>0</v>
      </c>
    </row>
    <row r="10" spans="1:21" x14ac:dyDescent="0.2">
      <c r="A10" s="169">
        <v>6</v>
      </c>
      <c r="B10" s="269"/>
      <c r="C10" s="270"/>
      <c r="D10" s="271"/>
      <c r="E10" s="169"/>
      <c r="F10" s="392"/>
      <c r="G10" s="170"/>
      <c r="H10" s="315"/>
      <c r="I10" s="170"/>
      <c r="J10" s="315"/>
      <c r="K10" s="170"/>
      <c r="L10" s="284"/>
      <c r="M10" s="169"/>
      <c r="N10" s="284"/>
      <c r="O10" s="393">
        <f t="shared" si="0"/>
        <v>0</v>
      </c>
      <c r="P10" s="394">
        <f t="shared" si="1"/>
        <v>0</v>
      </c>
      <c r="Q10" s="395">
        <v>0</v>
      </c>
      <c r="R10" s="171"/>
      <c r="S10" s="169"/>
      <c r="T10" s="167" t="str">
        <f t="shared" si="2"/>
        <v/>
      </c>
      <c r="U10" s="168">
        <f>IF(E10='予算詳細　全体'!$L$4,F10*'予算詳細　全体'!$N$4,IF(E10='予算詳細　全体'!$L$5,F10*'予算詳細　全体'!$N$5,IF(E10='予算詳細　全体'!$L$6,F10*'予算詳細　全体'!$N$6,F10)))</f>
        <v>0</v>
      </c>
    </row>
    <row r="11" spans="1:21" x14ac:dyDescent="0.2">
      <c r="A11" s="169">
        <v>7</v>
      </c>
      <c r="B11" s="269"/>
      <c r="C11" s="270"/>
      <c r="D11" s="271"/>
      <c r="E11" s="169"/>
      <c r="F11" s="392"/>
      <c r="G11" s="170"/>
      <c r="H11" s="315"/>
      <c r="I11" s="170"/>
      <c r="J11" s="315"/>
      <c r="K11" s="170"/>
      <c r="L11" s="284"/>
      <c r="M11" s="169"/>
      <c r="N11" s="284"/>
      <c r="O11" s="393">
        <f t="shared" si="0"/>
        <v>0</v>
      </c>
      <c r="P11" s="394">
        <f t="shared" si="1"/>
        <v>0</v>
      </c>
      <c r="Q11" s="395">
        <v>0</v>
      </c>
      <c r="R11" s="171"/>
      <c r="S11" s="169"/>
      <c r="T11" s="167" t="str">
        <f t="shared" si="2"/>
        <v/>
      </c>
      <c r="U11" s="168">
        <f>IF(E11='予算詳細　全体'!$L$4,F11*'予算詳細　全体'!$N$4,IF(E11='予算詳細　全体'!$L$5,F11*'予算詳細　全体'!$N$5,IF(E11='予算詳細　全体'!$L$6,F11*'予算詳細　全体'!$N$6,F11)))</f>
        <v>0</v>
      </c>
    </row>
    <row r="12" spans="1:21" x14ac:dyDescent="0.2">
      <c r="A12" s="169">
        <v>8</v>
      </c>
      <c r="B12" s="269"/>
      <c r="C12" s="270"/>
      <c r="D12" s="271"/>
      <c r="E12" s="169"/>
      <c r="F12" s="392"/>
      <c r="G12" s="170"/>
      <c r="H12" s="315"/>
      <c r="I12" s="170"/>
      <c r="J12" s="315"/>
      <c r="K12" s="170"/>
      <c r="L12" s="284"/>
      <c r="M12" s="169"/>
      <c r="N12" s="284"/>
      <c r="O12" s="393">
        <f t="shared" si="0"/>
        <v>0</v>
      </c>
      <c r="P12" s="394">
        <f t="shared" si="1"/>
        <v>0</v>
      </c>
      <c r="Q12" s="395">
        <v>0</v>
      </c>
      <c r="R12" s="171"/>
      <c r="S12" s="169"/>
      <c r="T12" s="167" t="str">
        <f t="shared" si="2"/>
        <v/>
      </c>
      <c r="U12" s="168">
        <f>IF(E12='予算詳細　全体'!$L$4,F12*'予算詳細　全体'!$N$4,IF(E12='予算詳細　全体'!$L$5,F12*'予算詳細　全体'!$N$5,IF(E12='予算詳細　全体'!$L$6,F12*'予算詳細　全体'!$N$6,F12)))</f>
        <v>0</v>
      </c>
    </row>
    <row r="13" spans="1:21" x14ac:dyDescent="0.2">
      <c r="A13" s="169">
        <v>9</v>
      </c>
      <c r="B13" s="269"/>
      <c r="C13" s="270"/>
      <c r="D13" s="271"/>
      <c r="E13" s="169"/>
      <c r="F13" s="392"/>
      <c r="G13" s="170"/>
      <c r="H13" s="315"/>
      <c r="I13" s="170"/>
      <c r="J13" s="315"/>
      <c r="K13" s="170"/>
      <c r="L13" s="284"/>
      <c r="M13" s="169"/>
      <c r="N13" s="284"/>
      <c r="O13" s="393">
        <f t="shared" si="0"/>
        <v>0</v>
      </c>
      <c r="P13" s="394">
        <f t="shared" si="1"/>
        <v>0</v>
      </c>
      <c r="Q13" s="395">
        <v>0</v>
      </c>
      <c r="R13" s="171"/>
      <c r="S13" s="169"/>
      <c r="T13" s="167" t="str">
        <f t="shared" si="2"/>
        <v/>
      </c>
      <c r="U13" s="168">
        <f>IF(E13='予算詳細　全体'!$L$4,F13*'予算詳細　全体'!$N$4,IF(E13='予算詳細　全体'!$L$5,F13*'予算詳細　全体'!$N$5,IF(E13='予算詳細　全体'!$L$6,F13*'予算詳細　全体'!$N$6,F13)))</f>
        <v>0</v>
      </c>
    </row>
    <row r="14" spans="1:21" x14ac:dyDescent="0.2">
      <c r="A14" s="169">
        <v>10</v>
      </c>
      <c r="B14" s="269"/>
      <c r="C14" s="270"/>
      <c r="D14" s="271"/>
      <c r="E14" s="169"/>
      <c r="F14" s="392"/>
      <c r="G14" s="170"/>
      <c r="H14" s="315"/>
      <c r="I14" s="170"/>
      <c r="J14" s="315"/>
      <c r="K14" s="170"/>
      <c r="L14" s="284"/>
      <c r="M14" s="169"/>
      <c r="N14" s="284"/>
      <c r="O14" s="393">
        <f t="shared" si="0"/>
        <v>0</v>
      </c>
      <c r="P14" s="394">
        <f t="shared" si="1"/>
        <v>0</v>
      </c>
      <c r="Q14" s="395">
        <v>0</v>
      </c>
      <c r="R14" s="171"/>
      <c r="S14" s="169"/>
      <c r="T14" s="167" t="str">
        <f t="shared" si="2"/>
        <v/>
      </c>
      <c r="U14" s="168">
        <f>IF(E14='予算詳細　全体'!$L$4,F14*'予算詳細　全体'!$N$4,IF(E14='予算詳細　全体'!$L$5,F14*'予算詳細　全体'!$N$5,IF(E14='予算詳細　全体'!$L$6,F14*'予算詳細　全体'!$N$6,F14)))</f>
        <v>0</v>
      </c>
    </row>
    <row r="15" spans="1:21" x14ac:dyDescent="0.2">
      <c r="A15" s="169">
        <v>11</v>
      </c>
      <c r="B15" s="269"/>
      <c r="C15" s="270"/>
      <c r="D15" s="271"/>
      <c r="E15" s="169"/>
      <c r="F15" s="392"/>
      <c r="G15" s="170"/>
      <c r="H15" s="315"/>
      <c r="I15" s="170"/>
      <c r="J15" s="315"/>
      <c r="K15" s="170"/>
      <c r="L15" s="284"/>
      <c r="M15" s="169"/>
      <c r="N15" s="284"/>
      <c r="O15" s="393">
        <f t="shared" si="0"/>
        <v>0</v>
      </c>
      <c r="P15" s="394">
        <f t="shared" si="1"/>
        <v>0</v>
      </c>
      <c r="Q15" s="395">
        <v>0</v>
      </c>
      <c r="R15" s="171"/>
      <c r="S15" s="169"/>
      <c r="T15" s="167" t="str">
        <f t="shared" si="2"/>
        <v/>
      </c>
      <c r="U15" s="168">
        <f>IF(E15='予算詳細　全体'!$L$4,F15*'予算詳細　全体'!$N$4,IF(E15='予算詳細　全体'!$L$5,F15*'予算詳細　全体'!$N$5,IF(E15='予算詳細　全体'!$L$6,F15*'予算詳細　全体'!$N$6,F15)))</f>
        <v>0</v>
      </c>
    </row>
    <row r="16" spans="1:21" x14ac:dyDescent="0.2">
      <c r="A16" s="169">
        <v>12</v>
      </c>
      <c r="B16" s="269"/>
      <c r="C16" s="270"/>
      <c r="D16" s="271"/>
      <c r="E16" s="169"/>
      <c r="F16" s="392"/>
      <c r="G16" s="170"/>
      <c r="H16" s="315"/>
      <c r="I16" s="170"/>
      <c r="J16" s="315"/>
      <c r="K16" s="170"/>
      <c r="L16" s="284"/>
      <c r="M16" s="169"/>
      <c r="N16" s="284"/>
      <c r="O16" s="393">
        <f t="shared" si="0"/>
        <v>0</v>
      </c>
      <c r="P16" s="394">
        <f t="shared" si="1"/>
        <v>0</v>
      </c>
      <c r="Q16" s="395">
        <v>0</v>
      </c>
      <c r="R16" s="171"/>
      <c r="S16" s="169"/>
      <c r="T16" s="167" t="str">
        <f t="shared" si="2"/>
        <v/>
      </c>
      <c r="U16" s="168">
        <f>IF(E16='予算詳細　全体'!$L$4,F16*'予算詳細　全体'!$N$4,IF(E16='予算詳細　全体'!$L$5,F16*'予算詳細　全体'!$N$5,IF(E16='予算詳細　全体'!$L$6,F16*'予算詳細　全体'!$N$6,F16)))</f>
        <v>0</v>
      </c>
    </row>
    <row r="17" spans="1:21" x14ac:dyDescent="0.2">
      <c r="A17" s="169">
        <v>13</v>
      </c>
      <c r="B17" s="269"/>
      <c r="C17" s="270"/>
      <c r="D17" s="271"/>
      <c r="E17" s="169"/>
      <c r="F17" s="392"/>
      <c r="G17" s="170"/>
      <c r="H17" s="315"/>
      <c r="I17" s="170"/>
      <c r="J17" s="315"/>
      <c r="K17" s="170"/>
      <c r="L17" s="284"/>
      <c r="M17" s="169"/>
      <c r="N17" s="284"/>
      <c r="O17" s="393">
        <f t="shared" si="0"/>
        <v>0</v>
      </c>
      <c r="P17" s="394">
        <f t="shared" si="1"/>
        <v>0</v>
      </c>
      <c r="Q17" s="395">
        <v>0</v>
      </c>
      <c r="R17" s="171"/>
      <c r="S17" s="169"/>
      <c r="T17" s="167" t="str">
        <f t="shared" si="2"/>
        <v/>
      </c>
      <c r="U17" s="168">
        <f>IF(E17='予算詳細　全体'!$L$4,F17*'予算詳細　全体'!$N$4,IF(E17='予算詳細　全体'!$L$5,F17*'予算詳細　全体'!$N$5,IF(E17='予算詳細　全体'!$L$6,F17*'予算詳細　全体'!$N$6,F17)))</f>
        <v>0</v>
      </c>
    </row>
    <row r="18" spans="1:21" x14ac:dyDescent="0.2">
      <c r="A18" s="169">
        <v>14</v>
      </c>
      <c r="B18" s="269"/>
      <c r="C18" s="270"/>
      <c r="D18" s="271"/>
      <c r="E18" s="169"/>
      <c r="F18" s="392"/>
      <c r="G18" s="170"/>
      <c r="H18" s="315"/>
      <c r="I18" s="170"/>
      <c r="J18" s="315"/>
      <c r="K18" s="170"/>
      <c r="L18" s="284"/>
      <c r="M18" s="169"/>
      <c r="N18" s="284"/>
      <c r="O18" s="393">
        <f t="shared" si="0"/>
        <v>0</v>
      </c>
      <c r="P18" s="394">
        <f t="shared" si="1"/>
        <v>0</v>
      </c>
      <c r="Q18" s="395">
        <v>0</v>
      </c>
      <c r="R18" s="171"/>
      <c r="S18" s="169"/>
      <c r="T18" s="167" t="str">
        <f t="shared" si="2"/>
        <v/>
      </c>
      <c r="U18" s="168">
        <f>IF(E18='予算詳細　全体'!$L$4,F18*'予算詳細　全体'!$N$4,IF(E18='予算詳細　全体'!$L$5,F18*'予算詳細　全体'!$N$5,IF(E18='予算詳細　全体'!$L$6,F18*'予算詳細　全体'!$N$6,F18)))</f>
        <v>0</v>
      </c>
    </row>
    <row r="19" spans="1:21" x14ac:dyDescent="0.2">
      <c r="A19" s="169">
        <v>15</v>
      </c>
      <c r="B19" s="269"/>
      <c r="C19" s="270"/>
      <c r="D19" s="271"/>
      <c r="E19" s="169"/>
      <c r="F19" s="392"/>
      <c r="G19" s="170"/>
      <c r="H19" s="315"/>
      <c r="I19" s="170"/>
      <c r="J19" s="315"/>
      <c r="K19" s="170"/>
      <c r="L19" s="284"/>
      <c r="M19" s="169"/>
      <c r="N19" s="284"/>
      <c r="O19" s="393">
        <f t="shared" si="0"/>
        <v>0</v>
      </c>
      <c r="P19" s="394">
        <f t="shared" si="1"/>
        <v>0</v>
      </c>
      <c r="Q19" s="395">
        <v>0</v>
      </c>
      <c r="R19" s="171"/>
      <c r="S19" s="169"/>
      <c r="T19" s="167" t="str">
        <f t="shared" si="2"/>
        <v/>
      </c>
      <c r="U19" s="168">
        <f>IF(E19='予算詳細　全体'!$L$4,F19*'予算詳細　全体'!$N$4,IF(E19='予算詳細　全体'!$L$5,F19*'予算詳細　全体'!$N$5,IF(E19='予算詳細　全体'!$L$6,F19*'予算詳細　全体'!$N$6,F19)))</f>
        <v>0</v>
      </c>
    </row>
    <row r="20" spans="1:21" x14ac:dyDescent="0.2">
      <c r="A20" s="169">
        <v>16</v>
      </c>
      <c r="B20" s="269"/>
      <c r="C20" s="270"/>
      <c r="D20" s="271"/>
      <c r="E20" s="169"/>
      <c r="F20" s="392"/>
      <c r="G20" s="170"/>
      <c r="H20" s="315"/>
      <c r="I20" s="170"/>
      <c r="J20" s="315"/>
      <c r="K20" s="170"/>
      <c r="L20" s="284"/>
      <c r="M20" s="169"/>
      <c r="N20" s="284"/>
      <c r="O20" s="393">
        <f t="shared" si="0"/>
        <v>0</v>
      </c>
      <c r="P20" s="394">
        <f t="shared" si="1"/>
        <v>0</v>
      </c>
      <c r="Q20" s="395">
        <v>0</v>
      </c>
      <c r="R20" s="171"/>
      <c r="S20" s="169"/>
      <c r="T20" s="167" t="str">
        <f t="shared" si="2"/>
        <v/>
      </c>
      <c r="U20" s="168">
        <f>IF(E20='予算詳細　全体'!$L$4,F20*'予算詳細　全体'!$N$4,IF(E20='予算詳細　全体'!$L$5,F20*'予算詳細　全体'!$N$5,IF(E20='予算詳細　全体'!$L$6,F20*'予算詳細　全体'!$N$6,F20)))</f>
        <v>0</v>
      </c>
    </row>
    <row r="21" spans="1:21" x14ac:dyDescent="0.2">
      <c r="A21" s="169">
        <v>17</v>
      </c>
      <c r="B21" s="269"/>
      <c r="C21" s="270"/>
      <c r="D21" s="271"/>
      <c r="E21" s="169"/>
      <c r="F21" s="392"/>
      <c r="G21" s="170"/>
      <c r="H21" s="315"/>
      <c r="I21" s="170"/>
      <c r="J21" s="315"/>
      <c r="K21" s="170"/>
      <c r="L21" s="284"/>
      <c r="M21" s="169"/>
      <c r="N21" s="284"/>
      <c r="O21" s="393">
        <f t="shared" si="0"/>
        <v>0</v>
      </c>
      <c r="P21" s="394">
        <f t="shared" si="1"/>
        <v>0</v>
      </c>
      <c r="Q21" s="395">
        <v>0</v>
      </c>
      <c r="R21" s="171"/>
      <c r="S21" s="169"/>
      <c r="T21" s="167" t="str">
        <f t="shared" si="2"/>
        <v/>
      </c>
      <c r="U21" s="168">
        <f>IF(E21='予算詳細　全体'!$L$4,F21*'予算詳細　全体'!$N$4,IF(E21='予算詳細　全体'!$L$5,F21*'予算詳細　全体'!$N$5,IF(E21='予算詳細　全体'!$L$6,F21*'予算詳細　全体'!$N$6,F21)))</f>
        <v>0</v>
      </c>
    </row>
    <row r="22" spans="1:21" x14ac:dyDescent="0.2">
      <c r="A22" s="169">
        <v>18</v>
      </c>
      <c r="B22" s="269"/>
      <c r="C22" s="270"/>
      <c r="D22" s="271"/>
      <c r="E22" s="169"/>
      <c r="F22" s="392"/>
      <c r="G22" s="170"/>
      <c r="H22" s="315"/>
      <c r="I22" s="170"/>
      <c r="J22" s="315"/>
      <c r="K22" s="170"/>
      <c r="L22" s="284"/>
      <c r="M22" s="169"/>
      <c r="N22" s="284"/>
      <c r="O22" s="393">
        <f t="shared" si="0"/>
        <v>0</v>
      </c>
      <c r="P22" s="394">
        <f t="shared" si="1"/>
        <v>0</v>
      </c>
      <c r="Q22" s="395">
        <v>0</v>
      </c>
      <c r="R22" s="171"/>
      <c r="S22" s="169"/>
      <c r="T22" s="167" t="str">
        <f t="shared" si="2"/>
        <v/>
      </c>
      <c r="U22" s="168">
        <f>IF(E22='予算詳細　全体'!$L$4,F22*'予算詳細　全体'!$N$4,IF(E22='予算詳細　全体'!$L$5,F22*'予算詳細　全体'!$N$5,IF(E22='予算詳細　全体'!$L$6,F22*'予算詳細　全体'!$N$6,F22)))</f>
        <v>0</v>
      </c>
    </row>
    <row r="23" spans="1:21" x14ac:dyDescent="0.2">
      <c r="A23" s="169">
        <v>19</v>
      </c>
      <c r="B23" s="269"/>
      <c r="C23" s="270"/>
      <c r="D23" s="271"/>
      <c r="E23" s="169"/>
      <c r="F23" s="392"/>
      <c r="G23" s="170"/>
      <c r="H23" s="315"/>
      <c r="I23" s="170"/>
      <c r="J23" s="315"/>
      <c r="K23" s="170"/>
      <c r="L23" s="284"/>
      <c r="M23" s="169"/>
      <c r="N23" s="284"/>
      <c r="O23" s="393">
        <f t="shared" si="0"/>
        <v>0</v>
      </c>
      <c r="P23" s="394">
        <f t="shared" si="1"/>
        <v>0</v>
      </c>
      <c r="Q23" s="395">
        <v>0</v>
      </c>
      <c r="R23" s="171"/>
      <c r="S23" s="169"/>
      <c r="T23" s="167" t="str">
        <f t="shared" si="2"/>
        <v/>
      </c>
      <c r="U23" s="168">
        <f>IF(E23='予算詳細　全体'!$L$4,F23*'予算詳細　全体'!$N$4,IF(E23='予算詳細　全体'!$L$5,F23*'予算詳細　全体'!$N$5,IF(E23='予算詳細　全体'!$L$6,F23*'予算詳細　全体'!$N$6,F23)))</f>
        <v>0</v>
      </c>
    </row>
    <row r="24" spans="1:21" x14ac:dyDescent="0.2">
      <c r="A24" s="169">
        <v>20</v>
      </c>
      <c r="B24" s="269"/>
      <c r="C24" s="270"/>
      <c r="D24" s="271"/>
      <c r="E24" s="169"/>
      <c r="F24" s="392"/>
      <c r="G24" s="170"/>
      <c r="H24" s="315"/>
      <c r="I24" s="170"/>
      <c r="J24" s="315"/>
      <c r="K24" s="170"/>
      <c r="L24" s="284"/>
      <c r="M24" s="169"/>
      <c r="N24" s="284"/>
      <c r="O24" s="393">
        <f t="shared" si="0"/>
        <v>0</v>
      </c>
      <c r="P24" s="394">
        <f t="shared" si="1"/>
        <v>0</v>
      </c>
      <c r="Q24" s="395">
        <v>0</v>
      </c>
      <c r="R24" s="171"/>
      <c r="S24" s="169"/>
      <c r="T24" s="167" t="str">
        <f t="shared" si="2"/>
        <v/>
      </c>
      <c r="U24" s="168">
        <f>IF(E24='予算詳細　全体'!$L$4,F24*'予算詳細　全体'!$N$4,IF(E24='予算詳細　全体'!$L$5,F24*'予算詳細　全体'!$N$5,IF(E24='予算詳細　全体'!$L$6,F24*'予算詳細　全体'!$N$6,F24)))</f>
        <v>0</v>
      </c>
    </row>
    <row r="25" spans="1:21" x14ac:dyDescent="0.2">
      <c r="A25" s="169">
        <v>21</v>
      </c>
      <c r="B25" s="269"/>
      <c r="C25" s="270"/>
      <c r="D25" s="271"/>
      <c r="E25" s="169"/>
      <c r="F25" s="392"/>
      <c r="G25" s="170"/>
      <c r="H25" s="315"/>
      <c r="I25" s="170"/>
      <c r="J25" s="315"/>
      <c r="K25" s="170"/>
      <c r="L25" s="284"/>
      <c r="M25" s="169"/>
      <c r="N25" s="284"/>
      <c r="O25" s="393">
        <f t="shared" si="0"/>
        <v>0</v>
      </c>
      <c r="P25" s="394">
        <f t="shared" si="1"/>
        <v>0</v>
      </c>
      <c r="Q25" s="395">
        <v>0</v>
      </c>
      <c r="R25" s="171"/>
      <c r="S25" s="169"/>
      <c r="T25" s="167" t="str">
        <f t="shared" si="2"/>
        <v/>
      </c>
      <c r="U25" s="168">
        <f>IF(E25='予算詳細　全体'!$L$4,F25*'予算詳細　全体'!$N$4,IF(E25='予算詳細　全体'!$L$5,F25*'予算詳細　全体'!$N$5,IF(E25='予算詳細　全体'!$L$6,F25*'予算詳細　全体'!$N$6,F25)))</f>
        <v>0</v>
      </c>
    </row>
    <row r="26" spans="1:21" x14ac:dyDescent="0.2">
      <c r="A26" s="169">
        <v>22</v>
      </c>
      <c r="B26" s="269"/>
      <c r="C26" s="270"/>
      <c r="D26" s="271"/>
      <c r="E26" s="169"/>
      <c r="F26" s="392"/>
      <c r="G26" s="170"/>
      <c r="H26" s="315"/>
      <c r="I26" s="170"/>
      <c r="J26" s="315"/>
      <c r="K26" s="170"/>
      <c r="L26" s="284"/>
      <c r="M26" s="169"/>
      <c r="N26" s="284"/>
      <c r="O26" s="393">
        <f t="shared" si="0"/>
        <v>0</v>
      </c>
      <c r="P26" s="394">
        <f t="shared" si="1"/>
        <v>0</v>
      </c>
      <c r="Q26" s="395">
        <v>0</v>
      </c>
      <c r="R26" s="171"/>
      <c r="S26" s="169"/>
      <c r="T26" s="167" t="str">
        <f t="shared" si="2"/>
        <v/>
      </c>
      <c r="U26" s="168">
        <f>IF(E26='予算詳細　全体'!$L$4,F26*'予算詳細　全体'!$N$4,IF(E26='予算詳細　全体'!$L$5,F26*'予算詳細　全体'!$N$5,IF(E26='予算詳細　全体'!$L$6,F26*'予算詳細　全体'!$N$6,F26)))</f>
        <v>0</v>
      </c>
    </row>
    <row r="27" spans="1:21" x14ac:dyDescent="0.2">
      <c r="A27" s="169">
        <v>23</v>
      </c>
      <c r="B27" s="269"/>
      <c r="C27" s="270"/>
      <c r="D27" s="271"/>
      <c r="E27" s="169"/>
      <c r="F27" s="392"/>
      <c r="G27" s="170"/>
      <c r="H27" s="315"/>
      <c r="I27" s="170"/>
      <c r="J27" s="315"/>
      <c r="K27" s="170"/>
      <c r="L27" s="284"/>
      <c r="M27" s="169"/>
      <c r="N27" s="284"/>
      <c r="O27" s="393">
        <f t="shared" si="0"/>
        <v>0</v>
      </c>
      <c r="P27" s="394">
        <f t="shared" si="1"/>
        <v>0</v>
      </c>
      <c r="Q27" s="395">
        <v>0</v>
      </c>
      <c r="R27" s="171"/>
      <c r="S27" s="169"/>
      <c r="T27" s="167" t="str">
        <f t="shared" si="2"/>
        <v/>
      </c>
      <c r="U27" s="168">
        <f>IF(E27='予算詳細　全体'!$L$4,F27*'予算詳細　全体'!$N$4,IF(E27='予算詳細　全体'!$L$5,F27*'予算詳細　全体'!$N$5,IF(E27='予算詳細　全体'!$L$6,F27*'予算詳細　全体'!$N$6,F27)))</f>
        <v>0</v>
      </c>
    </row>
    <row r="28" spans="1:21" x14ac:dyDescent="0.2">
      <c r="A28" s="169">
        <v>24</v>
      </c>
      <c r="B28" s="269"/>
      <c r="C28" s="270"/>
      <c r="D28" s="271"/>
      <c r="E28" s="169"/>
      <c r="F28" s="392"/>
      <c r="G28" s="170"/>
      <c r="H28" s="315"/>
      <c r="I28" s="170"/>
      <c r="J28" s="315"/>
      <c r="K28" s="170"/>
      <c r="L28" s="284"/>
      <c r="M28" s="169"/>
      <c r="N28" s="284"/>
      <c r="O28" s="393">
        <f t="shared" si="0"/>
        <v>0</v>
      </c>
      <c r="P28" s="394">
        <f t="shared" si="1"/>
        <v>0</v>
      </c>
      <c r="Q28" s="395">
        <v>0</v>
      </c>
      <c r="R28" s="171"/>
      <c r="S28" s="169"/>
      <c r="T28" s="167" t="str">
        <f t="shared" si="2"/>
        <v/>
      </c>
      <c r="U28" s="168">
        <f>IF(E28='予算詳細　全体'!$L$4,F28*'予算詳細　全体'!$N$4,IF(E28='予算詳細　全体'!$L$5,F28*'予算詳細　全体'!$N$5,IF(E28='予算詳細　全体'!$L$6,F28*'予算詳細　全体'!$N$6,F28)))</f>
        <v>0</v>
      </c>
    </row>
    <row r="29" spans="1:21" x14ac:dyDescent="0.2">
      <c r="A29" s="169">
        <v>25</v>
      </c>
      <c r="B29" s="269"/>
      <c r="C29" s="270"/>
      <c r="D29" s="271"/>
      <c r="E29" s="169"/>
      <c r="F29" s="392"/>
      <c r="G29" s="170"/>
      <c r="H29" s="315"/>
      <c r="I29" s="170"/>
      <c r="J29" s="315"/>
      <c r="K29" s="170"/>
      <c r="L29" s="284"/>
      <c r="M29" s="169"/>
      <c r="N29" s="284"/>
      <c r="O29" s="393">
        <f t="shared" si="0"/>
        <v>0</v>
      </c>
      <c r="P29" s="394">
        <f t="shared" si="1"/>
        <v>0</v>
      </c>
      <c r="Q29" s="395">
        <v>0</v>
      </c>
      <c r="R29" s="171"/>
      <c r="S29" s="169"/>
      <c r="T29" s="167" t="str">
        <f t="shared" si="2"/>
        <v/>
      </c>
      <c r="U29" s="168">
        <f>IF(E29='予算詳細　全体'!$L$4,F29*'予算詳細　全体'!$N$4,IF(E29='予算詳細　全体'!$L$5,F29*'予算詳細　全体'!$N$5,IF(E29='予算詳細　全体'!$L$6,F29*'予算詳細　全体'!$N$6,F29)))</f>
        <v>0</v>
      </c>
    </row>
    <row r="30" spans="1:21" x14ac:dyDescent="0.2">
      <c r="A30" s="169">
        <v>26</v>
      </c>
      <c r="B30" s="269"/>
      <c r="C30" s="270"/>
      <c r="D30" s="271"/>
      <c r="E30" s="169"/>
      <c r="F30" s="392"/>
      <c r="G30" s="170"/>
      <c r="H30" s="315"/>
      <c r="I30" s="170"/>
      <c r="J30" s="315"/>
      <c r="K30" s="170"/>
      <c r="L30" s="284"/>
      <c r="M30" s="169"/>
      <c r="N30" s="284"/>
      <c r="O30" s="393">
        <f t="shared" si="0"/>
        <v>0</v>
      </c>
      <c r="P30" s="394">
        <f t="shared" si="1"/>
        <v>0</v>
      </c>
      <c r="Q30" s="395">
        <v>0</v>
      </c>
      <c r="R30" s="171"/>
      <c r="S30" s="169"/>
      <c r="T30" s="167" t="str">
        <f t="shared" si="2"/>
        <v/>
      </c>
      <c r="U30" s="168">
        <f>IF(E30='予算詳細　全体'!$L$4,F30*'予算詳細　全体'!$N$4,IF(E30='予算詳細　全体'!$L$5,F30*'予算詳細　全体'!$N$5,IF(E30='予算詳細　全体'!$L$6,F30*'予算詳細　全体'!$N$6,F30)))</f>
        <v>0</v>
      </c>
    </row>
    <row r="31" spans="1:21" x14ac:dyDescent="0.2">
      <c r="A31" s="169">
        <v>27</v>
      </c>
      <c r="B31" s="269"/>
      <c r="C31" s="270"/>
      <c r="D31" s="271"/>
      <c r="E31" s="169"/>
      <c r="F31" s="392"/>
      <c r="G31" s="170"/>
      <c r="H31" s="315"/>
      <c r="I31" s="170"/>
      <c r="J31" s="315"/>
      <c r="K31" s="170"/>
      <c r="L31" s="284"/>
      <c r="M31" s="169"/>
      <c r="N31" s="284"/>
      <c r="O31" s="393">
        <f t="shared" si="0"/>
        <v>0</v>
      </c>
      <c r="P31" s="394">
        <f t="shared" si="1"/>
        <v>0</v>
      </c>
      <c r="Q31" s="395">
        <v>0</v>
      </c>
      <c r="R31" s="171"/>
      <c r="S31" s="169"/>
      <c r="T31" s="167" t="str">
        <f t="shared" si="2"/>
        <v/>
      </c>
      <c r="U31" s="168">
        <f>IF(E31='予算詳細　全体'!$L$4,F31*'予算詳細　全体'!$N$4,IF(E31='予算詳細　全体'!$L$5,F31*'予算詳細　全体'!$N$5,IF(E31='予算詳細　全体'!$L$6,F31*'予算詳細　全体'!$N$6,F31)))</f>
        <v>0</v>
      </c>
    </row>
    <row r="32" spans="1:21" x14ac:dyDescent="0.2">
      <c r="A32" s="169">
        <v>28</v>
      </c>
      <c r="B32" s="269"/>
      <c r="C32" s="270"/>
      <c r="D32" s="271"/>
      <c r="E32" s="169"/>
      <c r="F32" s="392"/>
      <c r="G32" s="170"/>
      <c r="H32" s="315"/>
      <c r="I32" s="170"/>
      <c r="J32" s="315"/>
      <c r="K32" s="170"/>
      <c r="L32" s="284"/>
      <c r="M32" s="169"/>
      <c r="N32" s="284"/>
      <c r="O32" s="393">
        <f t="shared" si="0"/>
        <v>0</v>
      </c>
      <c r="P32" s="394">
        <f t="shared" si="1"/>
        <v>0</v>
      </c>
      <c r="Q32" s="395">
        <v>0</v>
      </c>
      <c r="R32" s="171"/>
      <c r="S32" s="169"/>
      <c r="T32" s="167" t="str">
        <f t="shared" si="2"/>
        <v/>
      </c>
      <c r="U32" s="168">
        <f>IF(E32='予算詳細　全体'!$L$4,F32*'予算詳細　全体'!$N$4,IF(E32='予算詳細　全体'!$L$5,F32*'予算詳細　全体'!$N$5,IF(E32='予算詳細　全体'!$L$6,F32*'予算詳細　全体'!$N$6,F32)))</f>
        <v>0</v>
      </c>
    </row>
    <row r="33" spans="1:21" x14ac:dyDescent="0.2">
      <c r="A33" s="169">
        <v>29</v>
      </c>
      <c r="B33" s="269"/>
      <c r="C33" s="270"/>
      <c r="D33" s="271"/>
      <c r="E33" s="169"/>
      <c r="F33" s="392"/>
      <c r="G33" s="170"/>
      <c r="H33" s="315"/>
      <c r="I33" s="170"/>
      <c r="J33" s="315"/>
      <c r="K33" s="170"/>
      <c r="L33" s="284"/>
      <c r="M33" s="169"/>
      <c r="N33" s="284"/>
      <c r="O33" s="393">
        <f t="shared" si="0"/>
        <v>0</v>
      </c>
      <c r="P33" s="394">
        <f t="shared" si="1"/>
        <v>0</v>
      </c>
      <c r="Q33" s="395">
        <v>0</v>
      </c>
      <c r="R33" s="171"/>
      <c r="S33" s="169"/>
      <c r="T33" s="167" t="str">
        <f t="shared" si="2"/>
        <v/>
      </c>
      <c r="U33" s="168">
        <f>IF(E33='予算詳細　全体'!$L$4,F33*'予算詳細　全体'!$N$4,IF(E33='予算詳細　全体'!$L$5,F33*'予算詳細　全体'!$N$5,IF(E33='予算詳細　全体'!$L$6,F33*'予算詳細　全体'!$N$6,F33)))</f>
        <v>0</v>
      </c>
    </row>
    <row r="34" spans="1:21" x14ac:dyDescent="0.2">
      <c r="A34" s="169">
        <v>30</v>
      </c>
      <c r="B34" s="269"/>
      <c r="C34" s="270"/>
      <c r="D34" s="271"/>
      <c r="E34" s="169"/>
      <c r="F34" s="392"/>
      <c r="G34" s="170"/>
      <c r="H34" s="315"/>
      <c r="I34" s="170"/>
      <c r="J34" s="315"/>
      <c r="K34" s="170"/>
      <c r="L34" s="284"/>
      <c r="M34" s="169"/>
      <c r="N34" s="284"/>
      <c r="O34" s="393">
        <f t="shared" si="0"/>
        <v>0</v>
      </c>
      <c r="P34" s="394">
        <f t="shared" si="1"/>
        <v>0</v>
      </c>
      <c r="Q34" s="395">
        <v>0</v>
      </c>
      <c r="R34" s="171"/>
      <c r="S34" s="169"/>
      <c r="T34" s="167" t="str">
        <f t="shared" si="2"/>
        <v/>
      </c>
      <c r="U34" s="168">
        <f>IF(E34='予算詳細　全体'!$L$4,F34*'予算詳細　全体'!$N$4,IF(E34='予算詳細　全体'!$L$5,F34*'予算詳細　全体'!$N$5,IF(E34='予算詳細　全体'!$L$6,F34*'予算詳細　全体'!$N$6,F34)))</f>
        <v>0</v>
      </c>
    </row>
    <row r="35" spans="1:21" x14ac:dyDescent="0.2">
      <c r="A35" s="169">
        <v>31</v>
      </c>
      <c r="B35" s="269"/>
      <c r="C35" s="270"/>
      <c r="D35" s="271"/>
      <c r="E35" s="169"/>
      <c r="F35" s="392"/>
      <c r="G35" s="170"/>
      <c r="H35" s="315"/>
      <c r="I35" s="170"/>
      <c r="J35" s="315"/>
      <c r="K35" s="170"/>
      <c r="L35" s="284"/>
      <c r="M35" s="169"/>
      <c r="N35" s="284"/>
      <c r="O35" s="393">
        <f>ROUNDDOWN(PRODUCT(F35,G35,I35,K35,M35),2)</f>
        <v>0</v>
      </c>
      <c r="P35" s="394">
        <f t="shared" si="1"/>
        <v>0</v>
      </c>
      <c r="Q35" s="395">
        <v>0</v>
      </c>
      <c r="R35" s="171"/>
      <c r="S35" s="169"/>
      <c r="T35" s="167" t="str">
        <f t="shared" si="2"/>
        <v/>
      </c>
      <c r="U35" s="168">
        <f>IF(E35='予算詳細　全体'!$L$4,F35*'予算詳細　全体'!$N$4,IF(E35='予算詳細　全体'!$L$5,F35*'予算詳細　全体'!$N$5,IF(E35='予算詳細　全体'!$L$6,F35*'予算詳細　全体'!$N$6,F35)))</f>
        <v>0</v>
      </c>
    </row>
    <row r="36" spans="1:21" outlineLevel="1" x14ac:dyDescent="0.2">
      <c r="A36" s="169">
        <v>32</v>
      </c>
      <c r="B36" s="269"/>
      <c r="C36" s="270"/>
      <c r="D36" s="271"/>
      <c r="E36" s="169"/>
      <c r="F36" s="392"/>
      <c r="G36" s="170"/>
      <c r="H36" s="315"/>
      <c r="I36" s="170"/>
      <c r="J36" s="315"/>
      <c r="K36" s="170"/>
      <c r="L36" s="284"/>
      <c r="M36" s="169"/>
      <c r="N36" s="284"/>
      <c r="O36" s="393">
        <f>ROUNDDOWN(PRODUCT(F36,G36,I36,K36,M36),2)</f>
        <v>0</v>
      </c>
      <c r="P36" s="394">
        <f t="shared" si="1"/>
        <v>0</v>
      </c>
      <c r="Q36" s="395">
        <v>0</v>
      </c>
      <c r="R36" s="171"/>
      <c r="S36" s="169"/>
      <c r="T36" s="167" t="str">
        <f t="shared" si="2"/>
        <v/>
      </c>
      <c r="U36" s="168">
        <f>IF(E36='予算詳細　全体'!$L$4,F36*'予算詳細　全体'!$N$4,IF(E36='予算詳細　全体'!$L$5,F36*'予算詳細　全体'!$N$5,IF(E36='予算詳細　全体'!$L$6,F36*'予算詳細　全体'!$N$6,F36)))</f>
        <v>0</v>
      </c>
    </row>
    <row r="37" spans="1:21" outlineLevel="1" x14ac:dyDescent="0.2">
      <c r="A37" s="169">
        <v>33</v>
      </c>
      <c r="B37" s="269"/>
      <c r="C37" s="270"/>
      <c r="D37" s="271"/>
      <c r="E37" s="169"/>
      <c r="F37" s="392"/>
      <c r="G37" s="170"/>
      <c r="H37" s="315"/>
      <c r="I37" s="170"/>
      <c r="J37" s="315"/>
      <c r="K37" s="170"/>
      <c r="L37" s="284"/>
      <c r="M37" s="169"/>
      <c r="N37" s="284"/>
      <c r="O37" s="393">
        <f t="shared" si="0"/>
        <v>0</v>
      </c>
      <c r="P37" s="394">
        <f t="shared" si="1"/>
        <v>0</v>
      </c>
      <c r="Q37" s="395">
        <v>0</v>
      </c>
      <c r="R37" s="171"/>
      <c r="S37" s="169"/>
      <c r="T37" s="167" t="str">
        <f t="shared" si="2"/>
        <v/>
      </c>
      <c r="U37" s="168">
        <f>IF(E37='予算詳細　全体'!$L$4,F37*'予算詳細　全体'!$N$4,IF(E37='予算詳細　全体'!$L$5,F37*'予算詳細　全体'!$N$5,IF(E37='予算詳細　全体'!$L$6,F37*'予算詳細　全体'!$N$6,F37)))</f>
        <v>0</v>
      </c>
    </row>
    <row r="38" spans="1:21" outlineLevel="1" x14ac:dyDescent="0.2">
      <c r="A38" s="169">
        <v>34</v>
      </c>
      <c r="B38" s="269"/>
      <c r="C38" s="270"/>
      <c r="D38" s="271"/>
      <c r="E38" s="169"/>
      <c r="F38" s="392"/>
      <c r="G38" s="170"/>
      <c r="H38" s="315"/>
      <c r="I38" s="170"/>
      <c r="J38" s="315"/>
      <c r="K38" s="170"/>
      <c r="L38" s="284"/>
      <c r="M38" s="169"/>
      <c r="N38" s="284"/>
      <c r="O38" s="393">
        <f t="shared" si="0"/>
        <v>0</v>
      </c>
      <c r="P38" s="394">
        <f t="shared" si="1"/>
        <v>0</v>
      </c>
      <c r="Q38" s="395">
        <v>0</v>
      </c>
      <c r="R38" s="171"/>
      <c r="S38" s="169"/>
      <c r="T38" s="167" t="str">
        <f t="shared" si="2"/>
        <v/>
      </c>
      <c r="U38" s="168">
        <f>IF(E38='予算詳細　全体'!$L$4,F38*'予算詳細　全体'!$N$4,IF(E38='予算詳細　全体'!$L$5,F38*'予算詳細　全体'!$N$5,IF(E38='予算詳細　全体'!$L$6,F38*'予算詳細　全体'!$N$6,F38)))</f>
        <v>0</v>
      </c>
    </row>
    <row r="39" spans="1:21" outlineLevel="1" x14ac:dyDescent="0.2">
      <c r="A39" s="169">
        <v>35</v>
      </c>
      <c r="B39" s="269"/>
      <c r="C39" s="270"/>
      <c r="D39" s="271"/>
      <c r="E39" s="169"/>
      <c r="F39" s="392"/>
      <c r="G39" s="170"/>
      <c r="H39" s="315"/>
      <c r="I39" s="170"/>
      <c r="J39" s="315"/>
      <c r="K39" s="170"/>
      <c r="L39" s="284"/>
      <c r="M39" s="169"/>
      <c r="N39" s="284"/>
      <c r="O39" s="393">
        <f t="shared" si="0"/>
        <v>0</v>
      </c>
      <c r="P39" s="394">
        <f t="shared" si="1"/>
        <v>0</v>
      </c>
      <c r="Q39" s="395">
        <v>0</v>
      </c>
      <c r="R39" s="171"/>
      <c r="S39" s="169"/>
      <c r="T39" s="167" t="str">
        <f t="shared" si="2"/>
        <v/>
      </c>
      <c r="U39" s="168">
        <f>IF(E39='予算詳細　全体'!$L$4,F39*'予算詳細　全体'!$N$4,IF(E39='予算詳細　全体'!$L$5,F39*'予算詳細　全体'!$N$5,IF(E39='予算詳細　全体'!$L$6,F39*'予算詳細　全体'!$N$6,F39)))</f>
        <v>0</v>
      </c>
    </row>
    <row r="40" spans="1:21" outlineLevel="1" x14ac:dyDescent="0.2">
      <c r="A40" s="169">
        <v>36</v>
      </c>
      <c r="B40" s="269"/>
      <c r="C40" s="270"/>
      <c r="D40" s="271"/>
      <c r="E40" s="169"/>
      <c r="F40" s="392"/>
      <c r="G40" s="170"/>
      <c r="H40" s="315"/>
      <c r="I40" s="170"/>
      <c r="J40" s="315"/>
      <c r="K40" s="170"/>
      <c r="L40" s="284"/>
      <c r="M40" s="169"/>
      <c r="N40" s="284"/>
      <c r="O40" s="393">
        <f t="shared" si="0"/>
        <v>0</v>
      </c>
      <c r="P40" s="394">
        <f t="shared" si="1"/>
        <v>0</v>
      </c>
      <c r="Q40" s="395">
        <v>0</v>
      </c>
      <c r="R40" s="171"/>
      <c r="S40" s="169"/>
      <c r="T40" s="167" t="str">
        <f t="shared" si="2"/>
        <v/>
      </c>
      <c r="U40" s="168">
        <f>IF(E40='予算詳細　全体'!$L$4,F40*'予算詳細　全体'!$N$4,IF(E40='予算詳細　全体'!$L$5,F40*'予算詳細　全体'!$N$5,IF(E40='予算詳細　全体'!$L$6,F40*'予算詳細　全体'!$N$6,F40)))</f>
        <v>0</v>
      </c>
    </row>
    <row r="41" spans="1:21" outlineLevel="1" x14ac:dyDescent="0.2">
      <c r="A41" s="169">
        <v>37</v>
      </c>
      <c r="B41" s="269"/>
      <c r="C41" s="270"/>
      <c r="D41" s="271"/>
      <c r="E41" s="169"/>
      <c r="F41" s="392"/>
      <c r="G41" s="170"/>
      <c r="H41" s="315"/>
      <c r="I41" s="170"/>
      <c r="J41" s="315"/>
      <c r="K41" s="170"/>
      <c r="L41" s="284"/>
      <c r="M41" s="169"/>
      <c r="N41" s="284"/>
      <c r="O41" s="393">
        <f t="shared" si="0"/>
        <v>0</v>
      </c>
      <c r="P41" s="394">
        <f t="shared" si="1"/>
        <v>0</v>
      </c>
      <c r="Q41" s="395">
        <v>0</v>
      </c>
      <c r="R41" s="171"/>
      <c r="S41" s="169"/>
      <c r="T41" s="167" t="str">
        <f t="shared" si="2"/>
        <v/>
      </c>
      <c r="U41" s="168">
        <f>IF(E41='予算詳細　全体'!$L$4,F41*'予算詳細　全体'!$N$4,IF(E41='予算詳細　全体'!$L$5,F41*'予算詳細　全体'!$N$5,IF(E41='予算詳細　全体'!$L$6,F41*'予算詳細　全体'!$N$6,F41)))</f>
        <v>0</v>
      </c>
    </row>
    <row r="42" spans="1:21" outlineLevel="1" x14ac:dyDescent="0.2">
      <c r="A42" s="169">
        <v>38</v>
      </c>
      <c r="B42" s="269"/>
      <c r="C42" s="270"/>
      <c r="D42" s="271"/>
      <c r="E42" s="169"/>
      <c r="F42" s="392"/>
      <c r="G42" s="170"/>
      <c r="H42" s="315"/>
      <c r="I42" s="170"/>
      <c r="J42" s="315"/>
      <c r="K42" s="170"/>
      <c r="L42" s="284"/>
      <c r="M42" s="169"/>
      <c r="N42" s="284"/>
      <c r="O42" s="393">
        <f t="shared" si="0"/>
        <v>0</v>
      </c>
      <c r="P42" s="394">
        <f t="shared" si="1"/>
        <v>0</v>
      </c>
      <c r="Q42" s="395">
        <v>0</v>
      </c>
      <c r="R42" s="171"/>
      <c r="S42" s="169"/>
      <c r="T42" s="167" t="str">
        <f t="shared" si="2"/>
        <v/>
      </c>
      <c r="U42" s="168">
        <f>IF(E42='予算詳細　全体'!$L$4,F42*'予算詳細　全体'!$N$4,IF(E42='予算詳細　全体'!$L$5,F42*'予算詳細　全体'!$N$5,IF(E42='予算詳細　全体'!$L$6,F42*'予算詳細　全体'!$N$6,F42)))</f>
        <v>0</v>
      </c>
    </row>
    <row r="43" spans="1:21" outlineLevel="1" x14ac:dyDescent="0.2">
      <c r="A43" s="169">
        <v>39</v>
      </c>
      <c r="B43" s="269"/>
      <c r="C43" s="270"/>
      <c r="D43" s="271"/>
      <c r="E43" s="169"/>
      <c r="F43" s="392"/>
      <c r="G43" s="170"/>
      <c r="H43" s="315"/>
      <c r="I43" s="170"/>
      <c r="J43" s="315"/>
      <c r="K43" s="170"/>
      <c r="L43" s="284"/>
      <c r="M43" s="169"/>
      <c r="N43" s="284"/>
      <c r="O43" s="393">
        <f t="shared" si="0"/>
        <v>0</v>
      </c>
      <c r="P43" s="394">
        <f t="shared" si="1"/>
        <v>0</v>
      </c>
      <c r="Q43" s="395">
        <v>0</v>
      </c>
      <c r="R43" s="171"/>
      <c r="S43" s="169"/>
      <c r="T43" s="167" t="str">
        <f t="shared" si="2"/>
        <v/>
      </c>
      <c r="U43" s="168">
        <f>IF(E43='予算詳細　全体'!$L$4,F43*'予算詳細　全体'!$N$4,IF(E43='予算詳細　全体'!$L$5,F43*'予算詳細　全体'!$N$5,IF(E43='予算詳細　全体'!$L$6,F43*'予算詳細　全体'!$N$6,F43)))</f>
        <v>0</v>
      </c>
    </row>
    <row r="44" spans="1:21" outlineLevel="1" x14ac:dyDescent="0.2">
      <c r="A44" s="169">
        <v>40</v>
      </c>
      <c r="B44" s="269"/>
      <c r="C44" s="270"/>
      <c r="D44" s="271"/>
      <c r="E44" s="169"/>
      <c r="F44" s="392"/>
      <c r="G44" s="170"/>
      <c r="H44" s="315"/>
      <c r="I44" s="170"/>
      <c r="J44" s="315"/>
      <c r="K44" s="170"/>
      <c r="L44" s="284"/>
      <c r="M44" s="169"/>
      <c r="N44" s="284"/>
      <c r="O44" s="393">
        <f t="shared" si="0"/>
        <v>0</v>
      </c>
      <c r="P44" s="394">
        <f t="shared" si="1"/>
        <v>0</v>
      </c>
      <c r="Q44" s="395">
        <v>0</v>
      </c>
      <c r="R44" s="171"/>
      <c r="S44" s="169"/>
      <c r="T44" s="167" t="str">
        <f t="shared" si="2"/>
        <v/>
      </c>
      <c r="U44" s="168">
        <f>IF(E44='予算詳細　全体'!$L$4,F44*'予算詳細　全体'!$N$4,IF(E44='予算詳細　全体'!$L$5,F44*'予算詳細　全体'!$N$5,IF(E44='予算詳細　全体'!$L$6,F44*'予算詳細　全体'!$N$6,F44)))</f>
        <v>0</v>
      </c>
    </row>
    <row r="45" spans="1:21" outlineLevel="1" x14ac:dyDescent="0.2">
      <c r="A45" s="169">
        <v>41</v>
      </c>
      <c r="B45" s="269"/>
      <c r="C45" s="270"/>
      <c r="D45" s="271"/>
      <c r="E45" s="169"/>
      <c r="F45" s="392"/>
      <c r="G45" s="170"/>
      <c r="H45" s="315"/>
      <c r="I45" s="170"/>
      <c r="J45" s="315"/>
      <c r="K45" s="170"/>
      <c r="L45" s="284"/>
      <c r="M45" s="169"/>
      <c r="N45" s="284"/>
      <c r="O45" s="393">
        <f t="shared" si="0"/>
        <v>0</v>
      </c>
      <c r="P45" s="394">
        <f t="shared" si="1"/>
        <v>0</v>
      </c>
      <c r="Q45" s="395">
        <v>0</v>
      </c>
      <c r="R45" s="171"/>
      <c r="S45" s="169"/>
      <c r="T45" s="167" t="str">
        <f t="shared" si="2"/>
        <v/>
      </c>
      <c r="U45" s="168">
        <f>IF(E45='予算詳細　全体'!$L$4,F45*'予算詳細　全体'!$N$4,IF(E45='予算詳細　全体'!$L$5,F45*'予算詳細　全体'!$N$5,IF(E45='予算詳細　全体'!$L$6,F45*'予算詳細　全体'!$N$6,F45)))</f>
        <v>0</v>
      </c>
    </row>
    <row r="46" spans="1:21" outlineLevel="1" x14ac:dyDescent="0.2">
      <c r="A46" s="169">
        <v>42</v>
      </c>
      <c r="B46" s="269"/>
      <c r="C46" s="270"/>
      <c r="D46" s="271"/>
      <c r="E46" s="169"/>
      <c r="F46" s="392"/>
      <c r="G46" s="170"/>
      <c r="H46" s="315"/>
      <c r="I46" s="170"/>
      <c r="J46" s="315"/>
      <c r="K46" s="170"/>
      <c r="L46" s="284"/>
      <c r="M46" s="169"/>
      <c r="N46" s="284"/>
      <c r="O46" s="393">
        <f t="shared" si="0"/>
        <v>0</v>
      </c>
      <c r="P46" s="394">
        <f t="shared" si="1"/>
        <v>0</v>
      </c>
      <c r="Q46" s="395">
        <v>0</v>
      </c>
      <c r="R46" s="171"/>
      <c r="S46" s="169"/>
      <c r="T46" s="167" t="str">
        <f t="shared" si="2"/>
        <v/>
      </c>
      <c r="U46" s="168">
        <f>IF(E46='予算詳細　全体'!$L$4,F46*'予算詳細　全体'!$N$4,IF(E46='予算詳細　全体'!$L$5,F46*'予算詳細　全体'!$N$5,IF(E46='予算詳細　全体'!$L$6,F46*'予算詳細　全体'!$N$6,F46)))</f>
        <v>0</v>
      </c>
    </row>
    <row r="47" spans="1:21" outlineLevel="1" x14ac:dyDescent="0.2">
      <c r="A47" s="169">
        <v>43</v>
      </c>
      <c r="B47" s="269"/>
      <c r="C47" s="270"/>
      <c r="D47" s="271"/>
      <c r="E47" s="169"/>
      <c r="F47" s="392"/>
      <c r="G47" s="170"/>
      <c r="H47" s="315"/>
      <c r="I47" s="170"/>
      <c r="J47" s="315"/>
      <c r="K47" s="170"/>
      <c r="L47" s="284"/>
      <c r="M47" s="169"/>
      <c r="N47" s="284"/>
      <c r="O47" s="393">
        <f t="shared" si="0"/>
        <v>0</v>
      </c>
      <c r="P47" s="394">
        <f t="shared" si="1"/>
        <v>0</v>
      </c>
      <c r="Q47" s="395">
        <v>0</v>
      </c>
      <c r="R47" s="171"/>
      <c r="S47" s="169"/>
      <c r="T47" s="167" t="str">
        <f t="shared" si="2"/>
        <v/>
      </c>
      <c r="U47" s="168">
        <f>IF(E47='予算詳細　全体'!$L$4,F47*'予算詳細　全体'!$N$4,IF(E47='予算詳細　全体'!$L$5,F47*'予算詳細　全体'!$N$5,IF(E47='予算詳細　全体'!$L$6,F47*'予算詳細　全体'!$N$6,F47)))</f>
        <v>0</v>
      </c>
    </row>
    <row r="48" spans="1:21" outlineLevel="1" x14ac:dyDescent="0.2">
      <c r="A48" s="169">
        <v>44</v>
      </c>
      <c r="B48" s="269"/>
      <c r="C48" s="270"/>
      <c r="D48" s="271"/>
      <c r="E48" s="169"/>
      <c r="F48" s="392"/>
      <c r="G48" s="170"/>
      <c r="H48" s="315"/>
      <c r="I48" s="170"/>
      <c r="J48" s="315"/>
      <c r="K48" s="170"/>
      <c r="L48" s="284"/>
      <c r="M48" s="169"/>
      <c r="N48" s="284"/>
      <c r="O48" s="393">
        <f t="shared" si="0"/>
        <v>0</v>
      </c>
      <c r="P48" s="394">
        <f t="shared" si="1"/>
        <v>0</v>
      </c>
      <c r="Q48" s="395">
        <v>0</v>
      </c>
      <c r="R48" s="171"/>
      <c r="S48" s="169"/>
      <c r="T48" s="167" t="str">
        <f t="shared" si="2"/>
        <v/>
      </c>
      <c r="U48" s="168">
        <f>IF(E48='予算詳細　全体'!$L$4,F48*'予算詳細　全体'!$N$4,IF(E48='予算詳細　全体'!$L$5,F48*'予算詳細　全体'!$N$5,IF(E48='予算詳細　全体'!$L$6,F48*'予算詳細　全体'!$N$6,F48)))</f>
        <v>0</v>
      </c>
    </row>
    <row r="49" spans="1:21" outlineLevel="1" x14ac:dyDescent="0.2">
      <c r="A49" s="169">
        <v>45</v>
      </c>
      <c r="B49" s="269"/>
      <c r="C49" s="270"/>
      <c r="D49" s="271"/>
      <c r="E49" s="169"/>
      <c r="F49" s="392"/>
      <c r="G49" s="170"/>
      <c r="H49" s="315"/>
      <c r="I49" s="170"/>
      <c r="J49" s="315"/>
      <c r="K49" s="170"/>
      <c r="L49" s="284"/>
      <c r="M49" s="169"/>
      <c r="N49" s="284"/>
      <c r="O49" s="393">
        <f t="shared" si="0"/>
        <v>0</v>
      </c>
      <c r="P49" s="394">
        <f t="shared" si="1"/>
        <v>0</v>
      </c>
      <c r="Q49" s="395">
        <v>0</v>
      </c>
      <c r="R49" s="171"/>
      <c r="S49" s="169"/>
      <c r="T49" s="167" t="str">
        <f t="shared" si="2"/>
        <v/>
      </c>
      <c r="U49" s="168">
        <f>IF(E49='予算詳細　全体'!$L$4,F49*'予算詳細　全体'!$N$4,IF(E49='予算詳細　全体'!$L$5,F49*'予算詳細　全体'!$N$5,IF(E49='予算詳細　全体'!$L$6,F49*'予算詳細　全体'!$N$6,F49)))</f>
        <v>0</v>
      </c>
    </row>
    <row r="50" spans="1:21" outlineLevel="1" x14ac:dyDescent="0.2">
      <c r="A50" s="169">
        <v>46</v>
      </c>
      <c r="B50" s="269"/>
      <c r="C50" s="270"/>
      <c r="D50" s="271"/>
      <c r="E50" s="169"/>
      <c r="F50" s="392"/>
      <c r="G50" s="170"/>
      <c r="H50" s="315"/>
      <c r="I50" s="170"/>
      <c r="J50" s="315"/>
      <c r="K50" s="170"/>
      <c r="L50" s="284"/>
      <c r="M50" s="169"/>
      <c r="N50" s="284"/>
      <c r="O50" s="393">
        <f t="shared" si="0"/>
        <v>0</v>
      </c>
      <c r="P50" s="394">
        <f t="shared" si="1"/>
        <v>0</v>
      </c>
      <c r="Q50" s="395">
        <v>0</v>
      </c>
      <c r="R50" s="171"/>
      <c r="S50" s="169"/>
      <c r="T50" s="167" t="str">
        <f t="shared" si="2"/>
        <v/>
      </c>
      <c r="U50" s="168">
        <f>IF(E50='予算詳細　全体'!$L$4,F50*'予算詳細　全体'!$N$4,IF(E50='予算詳細　全体'!$L$5,F50*'予算詳細　全体'!$N$5,IF(E50='予算詳細　全体'!$L$6,F50*'予算詳細　全体'!$N$6,F50)))</f>
        <v>0</v>
      </c>
    </row>
    <row r="51" spans="1:21" outlineLevel="1" x14ac:dyDescent="0.2">
      <c r="A51" s="169">
        <v>47</v>
      </c>
      <c r="B51" s="269"/>
      <c r="C51" s="270"/>
      <c r="D51" s="271"/>
      <c r="E51" s="169"/>
      <c r="F51" s="392"/>
      <c r="G51" s="170"/>
      <c r="H51" s="315"/>
      <c r="I51" s="170"/>
      <c r="J51" s="315"/>
      <c r="K51" s="170"/>
      <c r="L51" s="284"/>
      <c r="M51" s="169"/>
      <c r="N51" s="284"/>
      <c r="O51" s="393">
        <f t="shared" si="0"/>
        <v>0</v>
      </c>
      <c r="P51" s="394">
        <f t="shared" si="1"/>
        <v>0</v>
      </c>
      <c r="Q51" s="395">
        <v>0</v>
      </c>
      <c r="R51" s="171"/>
      <c r="S51" s="169"/>
      <c r="T51" s="167" t="str">
        <f t="shared" si="2"/>
        <v/>
      </c>
      <c r="U51" s="168">
        <f>IF(E51='予算詳細　全体'!$L$4,F51*'予算詳細　全体'!$N$4,IF(E51='予算詳細　全体'!$L$5,F51*'予算詳細　全体'!$N$5,IF(E51='予算詳細　全体'!$L$6,F51*'予算詳細　全体'!$N$6,F51)))</f>
        <v>0</v>
      </c>
    </row>
    <row r="52" spans="1:21" outlineLevel="1" x14ac:dyDescent="0.2">
      <c r="A52" s="169">
        <v>48</v>
      </c>
      <c r="B52" s="269"/>
      <c r="C52" s="270"/>
      <c r="D52" s="271"/>
      <c r="E52" s="169"/>
      <c r="F52" s="392"/>
      <c r="G52" s="170"/>
      <c r="H52" s="315"/>
      <c r="I52" s="170"/>
      <c r="J52" s="315"/>
      <c r="K52" s="170"/>
      <c r="L52" s="284"/>
      <c r="M52" s="169"/>
      <c r="N52" s="284"/>
      <c r="O52" s="393">
        <f t="shared" si="0"/>
        <v>0</v>
      </c>
      <c r="P52" s="394">
        <f t="shared" si="1"/>
        <v>0</v>
      </c>
      <c r="Q52" s="395">
        <v>0</v>
      </c>
      <c r="R52" s="171"/>
      <c r="S52" s="169"/>
      <c r="T52" s="167" t="str">
        <f t="shared" si="2"/>
        <v/>
      </c>
      <c r="U52" s="168">
        <f>IF(E52='予算詳細　全体'!$L$4,F52*'予算詳細　全体'!$N$4,IF(E52='予算詳細　全体'!$L$5,F52*'予算詳細　全体'!$N$5,IF(E52='予算詳細　全体'!$L$6,F52*'予算詳細　全体'!$N$6,F52)))</f>
        <v>0</v>
      </c>
    </row>
    <row r="53" spans="1:21" outlineLevel="1" x14ac:dyDescent="0.2">
      <c r="A53" s="169">
        <v>49</v>
      </c>
      <c r="B53" s="269"/>
      <c r="C53" s="270"/>
      <c r="D53" s="271"/>
      <c r="E53" s="169"/>
      <c r="F53" s="392"/>
      <c r="G53" s="170"/>
      <c r="H53" s="315"/>
      <c r="I53" s="170"/>
      <c r="J53" s="315"/>
      <c r="K53" s="170"/>
      <c r="L53" s="284"/>
      <c r="M53" s="169"/>
      <c r="N53" s="284"/>
      <c r="O53" s="393">
        <f t="shared" si="0"/>
        <v>0</v>
      </c>
      <c r="P53" s="394">
        <f t="shared" si="1"/>
        <v>0</v>
      </c>
      <c r="Q53" s="395">
        <v>0</v>
      </c>
      <c r="R53" s="171"/>
      <c r="S53" s="169"/>
      <c r="T53" s="167" t="str">
        <f t="shared" si="2"/>
        <v/>
      </c>
      <c r="U53" s="168">
        <f>IF(E53='予算詳細　全体'!$L$4,F53*'予算詳細　全体'!$N$4,IF(E53='予算詳細　全体'!$L$5,F53*'予算詳細　全体'!$N$5,IF(E53='予算詳細　全体'!$L$6,F53*'予算詳細　全体'!$N$6,F53)))</f>
        <v>0</v>
      </c>
    </row>
    <row r="54" spans="1:21" outlineLevel="1" x14ac:dyDescent="0.2">
      <c r="A54" s="169">
        <v>50</v>
      </c>
      <c r="B54" s="269"/>
      <c r="C54" s="270"/>
      <c r="D54" s="271"/>
      <c r="E54" s="169"/>
      <c r="F54" s="392"/>
      <c r="G54" s="170"/>
      <c r="H54" s="315"/>
      <c r="I54" s="170"/>
      <c r="J54" s="315"/>
      <c r="K54" s="170"/>
      <c r="L54" s="284"/>
      <c r="M54" s="169"/>
      <c r="N54" s="284"/>
      <c r="O54" s="393">
        <f t="shared" si="0"/>
        <v>0</v>
      </c>
      <c r="P54" s="394">
        <f t="shared" si="1"/>
        <v>0</v>
      </c>
      <c r="Q54" s="395">
        <v>0</v>
      </c>
      <c r="R54" s="171"/>
      <c r="S54" s="169"/>
      <c r="T54" s="167" t="str">
        <f t="shared" si="2"/>
        <v/>
      </c>
      <c r="U54" s="168">
        <f>IF(E54='予算詳細　全体'!$L$4,F54*'予算詳細　全体'!$N$4,IF(E54='予算詳細　全体'!$L$5,F54*'予算詳細　全体'!$N$5,IF(E54='予算詳細　全体'!$L$6,F54*'予算詳細　全体'!$N$6,F54)))</f>
        <v>0</v>
      </c>
    </row>
    <row r="55" spans="1:21" outlineLevel="1" x14ac:dyDescent="0.2">
      <c r="A55" s="169">
        <v>51</v>
      </c>
      <c r="B55" s="269"/>
      <c r="C55" s="270"/>
      <c r="D55" s="271"/>
      <c r="E55" s="169"/>
      <c r="F55" s="392"/>
      <c r="G55" s="170"/>
      <c r="H55" s="315"/>
      <c r="I55" s="170"/>
      <c r="J55" s="315"/>
      <c r="K55" s="170"/>
      <c r="L55" s="284"/>
      <c r="M55" s="169"/>
      <c r="N55" s="284"/>
      <c r="O55" s="393">
        <f t="shared" si="0"/>
        <v>0</v>
      </c>
      <c r="P55" s="394">
        <f t="shared" si="1"/>
        <v>0</v>
      </c>
      <c r="Q55" s="395">
        <v>0</v>
      </c>
      <c r="R55" s="171"/>
      <c r="S55" s="169"/>
      <c r="T55" s="167" t="str">
        <f t="shared" si="2"/>
        <v/>
      </c>
      <c r="U55" s="168">
        <f>IF(E55='予算詳細　全体'!$L$4,F55*'予算詳細　全体'!$N$4,IF(E55='予算詳細　全体'!$L$5,F55*'予算詳細　全体'!$N$5,IF(E55='予算詳細　全体'!$L$6,F55*'予算詳細　全体'!$N$6,F55)))</f>
        <v>0</v>
      </c>
    </row>
    <row r="56" spans="1:21" outlineLevel="1" x14ac:dyDescent="0.2">
      <c r="A56" s="169">
        <v>52</v>
      </c>
      <c r="B56" s="269"/>
      <c r="C56" s="270"/>
      <c r="D56" s="271"/>
      <c r="E56" s="169"/>
      <c r="F56" s="392"/>
      <c r="G56" s="170"/>
      <c r="H56" s="315"/>
      <c r="I56" s="170"/>
      <c r="J56" s="315"/>
      <c r="K56" s="170"/>
      <c r="L56" s="284"/>
      <c r="M56" s="169"/>
      <c r="N56" s="284"/>
      <c r="O56" s="393">
        <f t="shared" si="0"/>
        <v>0</v>
      </c>
      <c r="P56" s="394">
        <f t="shared" si="1"/>
        <v>0</v>
      </c>
      <c r="Q56" s="395">
        <v>0</v>
      </c>
      <c r="R56" s="171"/>
      <c r="S56" s="169"/>
      <c r="T56" s="167" t="str">
        <f t="shared" si="2"/>
        <v/>
      </c>
      <c r="U56" s="168">
        <f>IF(E56='予算詳細　全体'!$L$4,F56*'予算詳細　全体'!$N$4,IF(E56='予算詳細　全体'!$L$5,F56*'予算詳細　全体'!$N$5,IF(E56='予算詳細　全体'!$L$6,F56*'予算詳細　全体'!$N$6,F56)))</f>
        <v>0</v>
      </c>
    </row>
    <row r="57" spans="1:21" outlineLevel="1" x14ac:dyDescent="0.2">
      <c r="A57" s="169">
        <v>53</v>
      </c>
      <c r="B57" s="269"/>
      <c r="C57" s="270"/>
      <c r="D57" s="271"/>
      <c r="E57" s="169"/>
      <c r="F57" s="392"/>
      <c r="G57" s="170"/>
      <c r="H57" s="315"/>
      <c r="I57" s="170"/>
      <c r="J57" s="315"/>
      <c r="K57" s="170"/>
      <c r="L57" s="284"/>
      <c r="M57" s="169"/>
      <c r="N57" s="284"/>
      <c r="O57" s="393">
        <f t="shared" si="0"/>
        <v>0</v>
      </c>
      <c r="P57" s="394">
        <f t="shared" si="1"/>
        <v>0</v>
      </c>
      <c r="Q57" s="395">
        <v>0</v>
      </c>
      <c r="R57" s="171"/>
      <c r="S57" s="169"/>
      <c r="T57" s="167" t="str">
        <f t="shared" si="2"/>
        <v/>
      </c>
      <c r="U57" s="168">
        <f>IF(E57='予算詳細　全体'!$L$4,F57*'予算詳細　全体'!$N$4,IF(E57='予算詳細　全体'!$L$5,F57*'予算詳細　全体'!$N$5,IF(E57='予算詳細　全体'!$L$6,F57*'予算詳細　全体'!$N$6,F57)))</f>
        <v>0</v>
      </c>
    </row>
    <row r="58" spans="1:21" outlineLevel="1" x14ac:dyDescent="0.2">
      <c r="A58" s="169">
        <v>54</v>
      </c>
      <c r="B58" s="269"/>
      <c r="C58" s="270"/>
      <c r="D58" s="271"/>
      <c r="E58" s="169"/>
      <c r="F58" s="392"/>
      <c r="G58" s="170"/>
      <c r="H58" s="315"/>
      <c r="I58" s="170"/>
      <c r="J58" s="315"/>
      <c r="K58" s="170"/>
      <c r="L58" s="284"/>
      <c r="M58" s="169"/>
      <c r="N58" s="284"/>
      <c r="O58" s="393">
        <f t="shared" si="0"/>
        <v>0</v>
      </c>
      <c r="P58" s="394">
        <f t="shared" si="1"/>
        <v>0</v>
      </c>
      <c r="Q58" s="395">
        <v>0</v>
      </c>
      <c r="R58" s="171"/>
      <c r="S58" s="169"/>
      <c r="T58" s="167" t="str">
        <f t="shared" si="2"/>
        <v/>
      </c>
      <c r="U58" s="168">
        <f>IF(E58='予算詳細　全体'!$L$4,F58*'予算詳細　全体'!$N$4,IF(E58='予算詳細　全体'!$L$5,F58*'予算詳細　全体'!$N$5,IF(E58='予算詳細　全体'!$L$6,F58*'予算詳細　全体'!$N$6,F58)))</f>
        <v>0</v>
      </c>
    </row>
    <row r="59" spans="1:21" outlineLevel="1" x14ac:dyDescent="0.2">
      <c r="A59" s="169">
        <v>55</v>
      </c>
      <c r="B59" s="269"/>
      <c r="C59" s="270"/>
      <c r="D59" s="271"/>
      <c r="E59" s="169"/>
      <c r="F59" s="392"/>
      <c r="G59" s="170"/>
      <c r="H59" s="315"/>
      <c r="I59" s="170"/>
      <c r="J59" s="315"/>
      <c r="K59" s="170"/>
      <c r="L59" s="284"/>
      <c r="M59" s="169"/>
      <c r="N59" s="284"/>
      <c r="O59" s="393">
        <f t="shared" si="0"/>
        <v>0</v>
      </c>
      <c r="P59" s="394">
        <f t="shared" si="1"/>
        <v>0</v>
      </c>
      <c r="Q59" s="395">
        <v>0</v>
      </c>
      <c r="R59" s="171"/>
      <c r="S59" s="169"/>
      <c r="T59" s="167" t="str">
        <f t="shared" si="2"/>
        <v/>
      </c>
      <c r="U59" s="168">
        <f>IF(E59='予算詳細　全体'!$L$4,F59*'予算詳細　全体'!$N$4,IF(E59='予算詳細　全体'!$L$5,F59*'予算詳細　全体'!$N$5,IF(E59='予算詳細　全体'!$L$6,F59*'予算詳細　全体'!$N$6,F59)))</f>
        <v>0</v>
      </c>
    </row>
    <row r="60" spans="1:21" outlineLevel="1" x14ac:dyDescent="0.2">
      <c r="A60" s="169">
        <v>56</v>
      </c>
      <c r="B60" s="269"/>
      <c r="C60" s="270"/>
      <c r="D60" s="271"/>
      <c r="E60" s="169"/>
      <c r="F60" s="392"/>
      <c r="G60" s="170"/>
      <c r="H60" s="315"/>
      <c r="I60" s="170"/>
      <c r="J60" s="315"/>
      <c r="K60" s="170"/>
      <c r="L60" s="284"/>
      <c r="M60" s="169"/>
      <c r="N60" s="284"/>
      <c r="O60" s="393">
        <f t="shared" si="0"/>
        <v>0</v>
      </c>
      <c r="P60" s="394">
        <f t="shared" si="1"/>
        <v>0</v>
      </c>
      <c r="Q60" s="395">
        <v>0</v>
      </c>
      <c r="R60" s="171"/>
      <c r="S60" s="169"/>
      <c r="T60" s="167" t="str">
        <f t="shared" si="2"/>
        <v/>
      </c>
      <c r="U60" s="168">
        <f>IF(E60='予算詳細　全体'!$L$4,F60*'予算詳細　全体'!$N$4,IF(E60='予算詳細　全体'!$L$5,F60*'予算詳細　全体'!$N$5,IF(E60='予算詳細　全体'!$L$6,F60*'予算詳細　全体'!$N$6,F60)))</f>
        <v>0</v>
      </c>
    </row>
    <row r="61" spans="1:21" outlineLevel="1" x14ac:dyDescent="0.2">
      <c r="A61" s="169">
        <v>57</v>
      </c>
      <c r="B61" s="269"/>
      <c r="C61" s="270"/>
      <c r="D61" s="271"/>
      <c r="E61" s="169"/>
      <c r="F61" s="392"/>
      <c r="G61" s="170"/>
      <c r="H61" s="315"/>
      <c r="I61" s="170"/>
      <c r="J61" s="315"/>
      <c r="K61" s="170"/>
      <c r="L61" s="284"/>
      <c r="M61" s="169"/>
      <c r="N61" s="284"/>
      <c r="O61" s="393">
        <f t="shared" si="0"/>
        <v>0</v>
      </c>
      <c r="P61" s="394">
        <f t="shared" si="1"/>
        <v>0</v>
      </c>
      <c r="Q61" s="395">
        <v>0</v>
      </c>
      <c r="R61" s="171"/>
      <c r="S61" s="169"/>
      <c r="T61" s="167" t="str">
        <f t="shared" si="2"/>
        <v/>
      </c>
      <c r="U61" s="168">
        <f>IF(E61='予算詳細　全体'!$L$4,F61*'予算詳細　全体'!$N$4,IF(E61='予算詳細　全体'!$L$5,F61*'予算詳細　全体'!$N$5,IF(E61='予算詳細　全体'!$L$6,F61*'予算詳細　全体'!$N$6,F61)))</f>
        <v>0</v>
      </c>
    </row>
    <row r="62" spans="1:21" outlineLevel="1" x14ac:dyDescent="0.2">
      <c r="A62" s="169">
        <v>58</v>
      </c>
      <c r="B62" s="269"/>
      <c r="C62" s="270"/>
      <c r="D62" s="271"/>
      <c r="E62" s="169"/>
      <c r="F62" s="392"/>
      <c r="G62" s="170"/>
      <c r="H62" s="315"/>
      <c r="I62" s="170"/>
      <c r="J62" s="315"/>
      <c r="K62" s="170"/>
      <c r="L62" s="284"/>
      <c r="M62" s="169"/>
      <c r="N62" s="284"/>
      <c r="O62" s="393">
        <f t="shared" si="0"/>
        <v>0</v>
      </c>
      <c r="P62" s="394">
        <f t="shared" si="1"/>
        <v>0</v>
      </c>
      <c r="Q62" s="395">
        <v>0</v>
      </c>
      <c r="R62" s="171"/>
      <c r="S62" s="169"/>
      <c r="T62" s="167" t="str">
        <f t="shared" si="2"/>
        <v/>
      </c>
      <c r="U62" s="168">
        <f>IF(E62='予算詳細　全体'!$L$4,F62*'予算詳細　全体'!$N$4,IF(E62='予算詳細　全体'!$L$5,F62*'予算詳細　全体'!$N$5,IF(E62='予算詳細　全体'!$L$6,F62*'予算詳細　全体'!$N$6,F62)))</f>
        <v>0</v>
      </c>
    </row>
    <row r="63" spans="1:21" outlineLevel="1" x14ac:dyDescent="0.2">
      <c r="A63" s="169">
        <v>59</v>
      </c>
      <c r="B63" s="269"/>
      <c r="C63" s="270"/>
      <c r="D63" s="271"/>
      <c r="E63" s="169"/>
      <c r="F63" s="392"/>
      <c r="G63" s="170"/>
      <c r="H63" s="315"/>
      <c r="I63" s="170"/>
      <c r="J63" s="315"/>
      <c r="K63" s="170"/>
      <c r="L63" s="284"/>
      <c r="M63" s="169"/>
      <c r="N63" s="284"/>
      <c r="O63" s="393">
        <f t="shared" si="0"/>
        <v>0</v>
      </c>
      <c r="P63" s="394">
        <f t="shared" si="1"/>
        <v>0</v>
      </c>
      <c r="Q63" s="395">
        <v>0</v>
      </c>
      <c r="R63" s="171"/>
      <c r="S63" s="169"/>
      <c r="T63" s="167" t="str">
        <f t="shared" si="2"/>
        <v/>
      </c>
      <c r="U63" s="168">
        <f>IF(E63='予算詳細　全体'!$L$4,F63*'予算詳細　全体'!$N$4,IF(E63='予算詳細　全体'!$L$5,F63*'予算詳細　全体'!$N$5,IF(E63='予算詳細　全体'!$L$6,F63*'予算詳細　全体'!$N$6,F63)))</f>
        <v>0</v>
      </c>
    </row>
    <row r="64" spans="1:21" outlineLevel="1" x14ac:dyDescent="0.2">
      <c r="A64" s="169">
        <v>60</v>
      </c>
      <c r="B64" s="269"/>
      <c r="C64" s="270"/>
      <c r="D64" s="271"/>
      <c r="E64" s="169"/>
      <c r="F64" s="392"/>
      <c r="G64" s="170"/>
      <c r="H64" s="315"/>
      <c r="I64" s="170"/>
      <c r="J64" s="315"/>
      <c r="K64" s="170"/>
      <c r="L64" s="284"/>
      <c r="M64" s="169"/>
      <c r="N64" s="284"/>
      <c r="O64" s="393">
        <f t="shared" si="0"/>
        <v>0</v>
      </c>
      <c r="P64" s="394">
        <f t="shared" si="1"/>
        <v>0</v>
      </c>
      <c r="Q64" s="395">
        <v>0</v>
      </c>
      <c r="R64" s="171"/>
      <c r="S64" s="169"/>
      <c r="T64" s="167" t="str">
        <f t="shared" si="2"/>
        <v/>
      </c>
      <c r="U64" s="168">
        <f>IF(E64='予算詳細　全体'!$L$4,F64*'予算詳細　全体'!$N$4,IF(E64='予算詳細　全体'!$L$5,F64*'予算詳細　全体'!$N$5,IF(E64='予算詳細　全体'!$L$6,F64*'予算詳細　全体'!$N$6,F64)))</f>
        <v>0</v>
      </c>
    </row>
    <row r="65" spans="1:21" outlineLevel="1" x14ac:dyDescent="0.2">
      <c r="A65" s="169">
        <v>61</v>
      </c>
      <c r="B65" s="269"/>
      <c r="C65" s="270"/>
      <c r="D65" s="271"/>
      <c r="E65" s="169"/>
      <c r="F65" s="392"/>
      <c r="G65" s="170"/>
      <c r="H65" s="315"/>
      <c r="I65" s="170"/>
      <c r="J65" s="315"/>
      <c r="K65" s="170"/>
      <c r="L65" s="284"/>
      <c r="M65" s="169"/>
      <c r="N65" s="284"/>
      <c r="O65" s="393">
        <f t="shared" si="0"/>
        <v>0</v>
      </c>
      <c r="P65" s="394">
        <f t="shared" si="1"/>
        <v>0</v>
      </c>
      <c r="Q65" s="395">
        <v>0</v>
      </c>
      <c r="R65" s="171"/>
      <c r="S65" s="169"/>
      <c r="T65" s="167" t="str">
        <f t="shared" si="2"/>
        <v/>
      </c>
      <c r="U65" s="168">
        <f>IF(E65='予算詳細　全体'!$L$4,F65*'予算詳細　全体'!$N$4,IF(E65='予算詳細　全体'!$L$5,F65*'予算詳細　全体'!$N$5,IF(E65='予算詳細　全体'!$L$6,F65*'予算詳細　全体'!$N$6,F65)))</f>
        <v>0</v>
      </c>
    </row>
    <row r="66" spans="1:21" outlineLevel="1" x14ac:dyDescent="0.2">
      <c r="A66" s="169">
        <v>62</v>
      </c>
      <c r="B66" s="269"/>
      <c r="C66" s="270"/>
      <c r="D66" s="271"/>
      <c r="E66" s="169"/>
      <c r="F66" s="392"/>
      <c r="G66" s="170"/>
      <c r="H66" s="315"/>
      <c r="I66" s="170"/>
      <c r="J66" s="315"/>
      <c r="K66" s="170"/>
      <c r="L66" s="284"/>
      <c r="M66" s="169"/>
      <c r="N66" s="284"/>
      <c r="O66" s="393">
        <f t="shared" si="0"/>
        <v>0</v>
      </c>
      <c r="P66" s="394">
        <f t="shared" si="1"/>
        <v>0</v>
      </c>
      <c r="Q66" s="395">
        <v>0</v>
      </c>
      <c r="R66" s="171"/>
      <c r="S66" s="169"/>
      <c r="T66" s="167" t="str">
        <f t="shared" si="2"/>
        <v/>
      </c>
      <c r="U66" s="168">
        <f>IF(E66='予算詳細　全体'!$L$4,F66*'予算詳細　全体'!$N$4,IF(E66='予算詳細　全体'!$L$5,F66*'予算詳細　全体'!$N$5,IF(E66='予算詳細　全体'!$L$6,F66*'予算詳細　全体'!$N$6,F66)))</f>
        <v>0</v>
      </c>
    </row>
    <row r="67" spans="1:21" outlineLevel="1" x14ac:dyDescent="0.2">
      <c r="A67" s="169">
        <v>63</v>
      </c>
      <c r="B67" s="269"/>
      <c r="C67" s="270"/>
      <c r="D67" s="271"/>
      <c r="E67" s="169"/>
      <c r="F67" s="392"/>
      <c r="G67" s="170"/>
      <c r="H67" s="315"/>
      <c r="I67" s="170"/>
      <c r="J67" s="315"/>
      <c r="K67" s="170"/>
      <c r="L67" s="284"/>
      <c r="M67" s="169"/>
      <c r="N67" s="284"/>
      <c r="O67" s="393">
        <f t="shared" si="0"/>
        <v>0</v>
      </c>
      <c r="P67" s="394">
        <f t="shared" si="1"/>
        <v>0</v>
      </c>
      <c r="Q67" s="395">
        <v>0</v>
      </c>
      <c r="R67" s="171"/>
      <c r="S67" s="169"/>
      <c r="T67" s="167" t="str">
        <f t="shared" si="2"/>
        <v/>
      </c>
      <c r="U67" s="168">
        <f>IF(E67='予算詳細　全体'!$L$4,F67*'予算詳細　全体'!$N$4,IF(E67='予算詳細　全体'!$L$5,F67*'予算詳細　全体'!$N$5,IF(E67='予算詳細　全体'!$L$6,F67*'予算詳細　全体'!$N$6,F67)))</f>
        <v>0</v>
      </c>
    </row>
    <row r="68" spans="1:21" outlineLevel="1" x14ac:dyDescent="0.2">
      <c r="A68" s="169">
        <v>64</v>
      </c>
      <c r="B68" s="269"/>
      <c r="C68" s="270"/>
      <c r="D68" s="271"/>
      <c r="E68" s="169"/>
      <c r="F68" s="392"/>
      <c r="G68" s="170"/>
      <c r="H68" s="315"/>
      <c r="I68" s="170"/>
      <c r="J68" s="315"/>
      <c r="K68" s="170"/>
      <c r="L68" s="284"/>
      <c r="M68" s="169"/>
      <c r="N68" s="284"/>
      <c r="O68" s="393">
        <f t="shared" si="0"/>
        <v>0</v>
      </c>
      <c r="P68" s="394">
        <f t="shared" si="1"/>
        <v>0</v>
      </c>
      <c r="Q68" s="395">
        <v>0</v>
      </c>
      <c r="R68" s="171"/>
      <c r="S68" s="169"/>
      <c r="T68" s="167" t="str">
        <f t="shared" si="2"/>
        <v/>
      </c>
      <c r="U68" s="168">
        <f>IF(E68='予算詳細　全体'!$L$4,F68*'予算詳細　全体'!$N$4,IF(E68='予算詳細　全体'!$L$5,F68*'予算詳細　全体'!$N$5,IF(E68='予算詳細　全体'!$L$6,F68*'予算詳細　全体'!$N$6,F68)))</f>
        <v>0</v>
      </c>
    </row>
    <row r="69" spans="1:21" outlineLevel="1" x14ac:dyDescent="0.2">
      <c r="A69" s="169">
        <v>65</v>
      </c>
      <c r="B69" s="269"/>
      <c r="C69" s="270"/>
      <c r="D69" s="271"/>
      <c r="E69" s="169"/>
      <c r="F69" s="392"/>
      <c r="G69" s="170"/>
      <c r="H69" s="315"/>
      <c r="I69" s="170"/>
      <c r="J69" s="315"/>
      <c r="K69" s="170"/>
      <c r="L69" s="284"/>
      <c r="M69" s="169"/>
      <c r="N69" s="284"/>
      <c r="O69" s="393">
        <f t="shared" si="0"/>
        <v>0</v>
      </c>
      <c r="P69" s="394">
        <f t="shared" si="1"/>
        <v>0</v>
      </c>
      <c r="Q69" s="395">
        <v>0</v>
      </c>
      <c r="R69" s="171"/>
      <c r="S69" s="169"/>
      <c r="T69" s="167" t="str">
        <f t="shared" si="2"/>
        <v/>
      </c>
      <c r="U69" s="168">
        <f>IF(E69='予算詳細　全体'!$L$4,F69*'予算詳細　全体'!$N$4,IF(E69='予算詳細　全体'!$L$5,F69*'予算詳細　全体'!$N$5,IF(E69='予算詳細　全体'!$L$6,F69*'予算詳細　全体'!$N$6,F69)))</f>
        <v>0</v>
      </c>
    </row>
    <row r="70" spans="1:21" outlineLevel="1" x14ac:dyDescent="0.2">
      <c r="A70" s="169">
        <v>66</v>
      </c>
      <c r="B70" s="269"/>
      <c r="C70" s="270"/>
      <c r="D70" s="271"/>
      <c r="E70" s="169"/>
      <c r="F70" s="392"/>
      <c r="G70" s="170"/>
      <c r="H70" s="315"/>
      <c r="I70" s="170"/>
      <c r="J70" s="315"/>
      <c r="K70" s="170"/>
      <c r="L70" s="284"/>
      <c r="M70" s="169"/>
      <c r="N70" s="284"/>
      <c r="O70" s="393">
        <f t="shared" ref="O70:O104" si="3">ROUNDDOWN(PRODUCT(F70,G70,I70,K70,M70),2)</f>
        <v>0</v>
      </c>
      <c r="P70" s="394">
        <f t="shared" ref="P70:P104" si="4">O70-Q70</f>
        <v>0</v>
      </c>
      <c r="Q70" s="395">
        <v>0</v>
      </c>
      <c r="R70" s="171"/>
      <c r="S70" s="169"/>
      <c r="T70" s="167" t="str">
        <f t="shared" ref="T70:T104" si="5">IF(U70&gt;49999,"3者見積必要","")</f>
        <v/>
      </c>
      <c r="U70" s="168">
        <f>IF(E70='予算詳細　全体'!$L$4,F70*'予算詳細　全体'!$N$4,IF(E70='予算詳細　全体'!$L$5,F70*'予算詳細　全体'!$N$5,IF(E70='予算詳細　全体'!$L$6,F70*'予算詳細　全体'!$N$6,F70)))</f>
        <v>0</v>
      </c>
    </row>
    <row r="71" spans="1:21" outlineLevel="1" x14ac:dyDescent="0.2">
      <c r="A71" s="169">
        <v>67</v>
      </c>
      <c r="B71" s="269"/>
      <c r="C71" s="270"/>
      <c r="D71" s="271"/>
      <c r="E71" s="169"/>
      <c r="F71" s="392"/>
      <c r="G71" s="170"/>
      <c r="H71" s="315"/>
      <c r="I71" s="170"/>
      <c r="J71" s="315"/>
      <c r="K71" s="170"/>
      <c r="L71" s="284"/>
      <c r="M71" s="169"/>
      <c r="N71" s="284"/>
      <c r="O71" s="393">
        <f t="shared" si="3"/>
        <v>0</v>
      </c>
      <c r="P71" s="394">
        <f t="shared" si="4"/>
        <v>0</v>
      </c>
      <c r="Q71" s="395">
        <v>0</v>
      </c>
      <c r="R71" s="171"/>
      <c r="S71" s="169"/>
      <c r="T71" s="167" t="str">
        <f t="shared" si="5"/>
        <v/>
      </c>
      <c r="U71" s="168">
        <f>IF(E71='予算詳細　全体'!$L$4,F71*'予算詳細　全体'!$N$4,IF(E71='予算詳細　全体'!$L$5,F71*'予算詳細　全体'!$N$5,IF(E71='予算詳細　全体'!$L$6,F71*'予算詳細　全体'!$N$6,F71)))</f>
        <v>0</v>
      </c>
    </row>
    <row r="72" spans="1:21" outlineLevel="1" x14ac:dyDescent="0.2">
      <c r="A72" s="169">
        <v>68</v>
      </c>
      <c r="B72" s="269"/>
      <c r="C72" s="270"/>
      <c r="D72" s="271"/>
      <c r="E72" s="169"/>
      <c r="F72" s="392"/>
      <c r="G72" s="170"/>
      <c r="H72" s="315"/>
      <c r="I72" s="170"/>
      <c r="J72" s="315"/>
      <c r="K72" s="170"/>
      <c r="L72" s="284"/>
      <c r="M72" s="169"/>
      <c r="N72" s="284"/>
      <c r="O72" s="393">
        <f t="shared" si="3"/>
        <v>0</v>
      </c>
      <c r="P72" s="394">
        <f t="shared" si="4"/>
        <v>0</v>
      </c>
      <c r="Q72" s="395">
        <v>0</v>
      </c>
      <c r="R72" s="171"/>
      <c r="S72" s="169"/>
      <c r="T72" s="167" t="str">
        <f t="shared" si="5"/>
        <v/>
      </c>
      <c r="U72" s="168">
        <f>IF(E72='予算詳細　全体'!$L$4,F72*'予算詳細　全体'!$N$4,IF(E72='予算詳細　全体'!$L$5,F72*'予算詳細　全体'!$N$5,IF(E72='予算詳細　全体'!$L$6,F72*'予算詳細　全体'!$N$6,F72)))</f>
        <v>0</v>
      </c>
    </row>
    <row r="73" spans="1:21" outlineLevel="1" x14ac:dyDescent="0.2">
      <c r="A73" s="169">
        <v>69</v>
      </c>
      <c r="B73" s="269"/>
      <c r="C73" s="270"/>
      <c r="D73" s="271"/>
      <c r="E73" s="169"/>
      <c r="F73" s="392"/>
      <c r="G73" s="170"/>
      <c r="H73" s="315"/>
      <c r="I73" s="170"/>
      <c r="J73" s="315"/>
      <c r="K73" s="170"/>
      <c r="L73" s="284"/>
      <c r="M73" s="169"/>
      <c r="N73" s="284"/>
      <c r="O73" s="393">
        <f t="shared" si="3"/>
        <v>0</v>
      </c>
      <c r="P73" s="394">
        <f t="shared" si="4"/>
        <v>0</v>
      </c>
      <c r="Q73" s="395">
        <v>0</v>
      </c>
      <c r="R73" s="171"/>
      <c r="S73" s="169"/>
      <c r="T73" s="167" t="str">
        <f t="shared" si="5"/>
        <v/>
      </c>
      <c r="U73" s="168">
        <f>IF(E73='予算詳細　全体'!$L$4,F73*'予算詳細　全体'!$N$4,IF(E73='予算詳細　全体'!$L$5,F73*'予算詳細　全体'!$N$5,IF(E73='予算詳細　全体'!$L$6,F73*'予算詳細　全体'!$N$6,F73)))</f>
        <v>0</v>
      </c>
    </row>
    <row r="74" spans="1:21" outlineLevel="1" x14ac:dyDescent="0.2">
      <c r="A74" s="169">
        <v>70</v>
      </c>
      <c r="B74" s="269"/>
      <c r="C74" s="270"/>
      <c r="D74" s="271"/>
      <c r="E74" s="169"/>
      <c r="F74" s="392"/>
      <c r="G74" s="170"/>
      <c r="H74" s="315"/>
      <c r="I74" s="170"/>
      <c r="J74" s="315"/>
      <c r="K74" s="170"/>
      <c r="L74" s="284"/>
      <c r="M74" s="169"/>
      <c r="N74" s="284"/>
      <c r="O74" s="393">
        <f t="shared" si="3"/>
        <v>0</v>
      </c>
      <c r="P74" s="394">
        <f t="shared" si="4"/>
        <v>0</v>
      </c>
      <c r="Q74" s="395">
        <v>0</v>
      </c>
      <c r="R74" s="171"/>
      <c r="S74" s="169"/>
      <c r="T74" s="167" t="str">
        <f t="shared" si="5"/>
        <v/>
      </c>
      <c r="U74" s="168">
        <f>IF(E74='予算詳細　全体'!$L$4,F74*'予算詳細　全体'!$N$4,IF(E74='予算詳細　全体'!$L$5,F74*'予算詳細　全体'!$N$5,IF(E74='予算詳細　全体'!$L$6,F74*'予算詳細　全体'!$N$6,F74)))</f>
        <v>0</v>
      </c>
    </row>
    <row r="75" spans="1:21" outlineLevel="1" x14ac:dyDescent="0.2">
      <c r="A75" s="169">
        <v>71</v>
      </c>
      <c r="B75" s="269"/>
      <c r="C75" s="270"/>
      <c r="D75" s="271"/>
      <c r="E75" s="169"/>
      <c r="F75" s="392"/>
      <c r="G75" s="170"/>
      <c r="H75" s="315"/>
      <c r="I75" s="170"/>
      <c r="J75" s="315"/>
      <c r="K75" s="170"/>
      <c r="L75" s="284"/>
      <c r="M75" s="169"/>
      <c r="N75" s="284"/>
      <c r="O75" s="393">
        <f t="shared" si="3"/>
        <v>0</v>
      </c>
      <c r="P75" s="394">
        <f t="shared" si="4"/>
        <v>0</v>
      </c>
      <c r="Q75" s="395">
        <v>0</v>
      </c>
      <c r="R75" s="171"/>
      <c r="S75" s="169"/>
      <c r="T75" s="167" t="str">
        <f t="shared" si="5"/>
        <v/>
      </c>
      <c r="U75" s="168">
        <f>IF(E75='予算詳細　全体'!$L$4,F75*'予算詳細　全体'!$N$4,IF(E75='予算詳細　全体'!$L$5,F75*'予算詳細　全体'!$N$5,IF(E75='予算詳細　全体'!$L$6,F75*'予算詳細　全体'!$N$6,F75)))</f>
        <v>0</v>
      </c>
    </row>
    <row r="76" spans="1:21" outlineLevel="1" x14ac:dyDescent="0.2">
      <c r="A76" s="169">
        <v>72</v>
      </c>
      <c r="B76" s="269"/>
      <c r="C76" s="270"/>
      <c r="D76" s="271"/>
      <c r="E76" s="169"/>
      <c r="F76" s="392"/>
      <c r="G76" s="170"/>
      <c r="H76" s="315"/>
      <c r="I76" s="170"/>
      <c r="J76" s="315"/>
      <c r="K76" s="170"/>
      <c r="L76" s="284"/>
      <c r="M76" s="169"/>
      <c r="N76" s="284"/>
      <c r="O76" s="393">
        <f t="shared" si="3"/>
        <v>0</v>
      </c>
      <c r="P76" s="394">
        <f t="shared" si="4"/>
        <v>0</v>
      </c>
      <c r="Q76" s="395">
        <v>0</v>
      </c>
      <c r="R76" s="171"/>
      <c r="S76" s="169"/>
      <c r="T76" s="167" t="str">
        <f t="shared" si="5"/>
        <v/>
      </c>
      <c r="U76" s="168">
        <f>IF(E76='予算詳細　全体'!$L$4,F76*'予算詳細　全体'!$N$4,IF(E76='予算詳細　全体'!$L$5,F76*'予算詳細　全体'!$N$5,IF(E76='予算詳細　全体'!$L$6,F76*'予算詳細　全体'!$N$6,F76)))</f>
        <v>0</v>
      </c>
    </row>
    <row r="77" spans="1:21" outlineLevel="1" x14ac:dyDescent="0.2">
      <c r="A77" s="169">
        <v>73</v>
      </c>
      <c r="B77" s="269"/>
      <c r="C77" s="270"/>
      <c r="D77" s="271"/>
      <c r="E77" s="169"/>
      <c r="F77" s="392"/>
      <c r="G77" s="170"/>
      <c r="H77" s="315"/>
      <c r="I77" s="170"/>
      <c r="J77" s="315"/>
      <c r="K77" s="170"/>
      <c r="L77" s="284"/>
      <c r="M77" s="169"/>
      <c r="N77" s="284"/>
      <c r="O77" s="393">
        <f t="shared" si="3"/>
        <v>0</v>
      </c>
      <c r="P77" s="394">
        <f t="shared" si="4"/>
        <v>0</v>
      </c>
      <c r="Q77" s="395">
        <v>0</v>
      </c>
      <c r="R77" s="171"/>
      <c r="S77" s="169"/>
      <c r="T77" s="167" t="str">
        <f t="shared" si="5"/>
        <v/>
      </c>
      <c r="U77" s="168">
        <f>IF(E77='予算詳細　全体'!$L$4,F77*'予算詳細　全体'!$N$4,IF(E77='予算詳細　全体'!$L$5,F77*'予算詳細　全体'!$N$5,IF(E77='予算詳細　全体'!$L$6,F77*'予算詳細　全体'!$N$6,F77)))</f>
        <v>0</v>
      </c>
    </row>
    <row r="78" spans="1:21" outlineLevel="1" x14ac:dyDescent="0.2">
      <c r="A78" s="169">
        <v>74</v>
      </c>
      <c r="B78" s="269"/>
      <c r="C78" s="270"/>
      <c r="D78" s="271"/>
      <c r="E78" s="169"/>
      <c r="F78" s="392"/>
      <c r="G78" s="170"/>
      <c r="H78" s="315"/>
      <c r="I78" s="170"/>
      <c r="J78" s="315"/>
      <c r="K78" s="170"/>
      <c r="L78" s="284"/>
      <c r="M78" s="169"/>
      <c r="N78" s="284"/>
      <c r="O78" s="393">
        <f t="shared" si="3"/>
        <v>0</v>
      </c>
      <c r="P78" s="394">
        <f t="shared" si="4"/>
        <v>0</v>
      </c>
      <c r="Q78" s="395">
        <v>0</v>
      </c>
      <c r="R78" s="171"/>
      <c r="S78" s="169"/>
      <c r="T78" s="167" t="str">
        <f t="shared" si="5"/>
        <v/>
      </c>
      <c r="U78" s="168">
        <f>IF(E78='予算詳細　全体'!$L$4,F78*'予算詳細　全体'!$N$4,IF(E78='予算詳細　全体'!$L$5,F78*'予算詳細　全体'!$N$5,IF(E78='予算詳細　全体'!$L$6,F78*'予算詳細　全体'!$N$6,F78)))</f>
        <v>0</v>
      </c>
    </row>
    <row r="79" spans="1:21" outlineLevel="1" x14ac:dyDescent="0.2">
      <c r="A79" s="169">
        <v>75</v>
      </c>
      <c r="B79" s="269"/>
      <c r="C79" s="270"/>
      <c r="D79" s="271"/>
      <c r="E79" s="169"/>
      <c r="F79" s="392"/>
      <c r="G79" s="170"/>
      <c r="H79" s="315"/>
      <c r="I79" s="170"/>
      <c r="J79" s="315"/>
      <c r="K79" s="170"/>
      <c r="L79" s="284"/>
      <c r="M79" s="169"/>
      <c r="N79" s="284"/>
      <c r="O79" s="393">
        <f t="shared" si="3"/>
        <v>0</v>
      </c>
      <c r="P79" s="394">
        <f t="shared" si="4"/>
        <v>0</v>
      </c>
      <c r="Q79" s="395">
        <v>0</v>
      </c>
      <c r="R79" s="171"/>
      <c r="S79" s="169"/>
      <c r="T79" s="167" t="str">
        <f t="shared" si="5"/>
        <v/>
      </c>
      <c r="U79" s="168">
        <f>IF(E79='予算詳細　全体'!$L$4,F79*'予算詳細　全体'!$N$4,IF(E79='予算詳細　全体'!$L$5,F79*'予算詳細　全体'!$N$5,IF(E79='予算詳細　全体'!$L$6,F79*'予算詳細　全体'!$N$6,F79)))</f>
        <v>0</v>
      </c>
    </row>
    <row r="80" spans="1:21" outlineLevel="1" x14ac:dyDescent="0.2">
      <c r="A80" s="169">
        <v>76</v>
      </c>
      <c r="B80" s="269"/>
      <c r="C80" s="270"/>
      <c r="D80" s="271"/>
      <c r="E80" s="169"/>
      <c r="F80" s="392"/>
      <c r="G80" s="170"/>
      <c r="H80" s="315"/>
      <c r="I80" s="170"/>
      <c r="J80" s="315"/>
      <c r="K80" s="170"/>
      <c r="L80" s="284"/>
      <c r="M80" s="169"/>
      <c r="N80" s="284"/>
      <c r="O80" s="393">
        <f t="shared" si="3"/>
        <v>0</v>
      </c>
      <c r="P80" s="394">
        <f t="shared" si="4"/>
        <v>0</v>
      </c>
      <c r="Q80" s="395">
        <v>0</v>
      </c>
      <c r="R80" s="171"/>
      <c r="S80" s="169"/>
      <c r="T80" s="167" t="str">
        <f t="shared" si="5"/>
        <v/>
      </c>
      <c r="U80" s="168">
        <f>IF(E80='予算詳細　全体'!$L$4,F80*'予算詳細　全体'!$N$4,IF(E80='予算詳細　全体'!$L$5,F80*'予算詳細　全体'!$N$5,IF(E80='予算詳細　全体'!$L$6,F80*'予算詳細　全体'!$N$6,F80)))</f>
        <v>0</v>
      </c>
    </row>
    <row r="81" spans="1:21" outlineLevel="1" x14ac:dyDescent="0.2">
      <c r="A81" s="169">
        <v>77</v>
      </c>
      <c r="B81" s="269"/>
      <c r="C81" s="270"/>
      <c r="D81" s="271"/>
      <c r="E81" s="169"/>
      <c r="F81" s="392"/>
      <c r="G81" s="170"/>
      <c r="H81" s="315"/>
      <c r="I81" s="170"/>
      <c r="J81" s="315"/>
      <c r="K81" s="170"/>
      <c r="L81" s="284"/>
      <c r="M81" s="169"/>
      <c r="N81" s="284"/>
      <c r="O81" s="393">
        <f t="shared" si="3"/>
        <v>0</v>
      </c>
      <c r="P81" s="394">
        <f t="shared" si="4"/>
        <v>0</v>
      </c>
      <c r="Q81" s="395">
        <v>0</v>
      </c>
      <c r="R81" s="171"/>
      <c r="S81" s="169"/>
      <c r="T81" s="167" t="str">
        <f t="shared" si="5"/>
        <v/>
      </c>
      <c r="U81" s="168">
        <f>IF(E81='予算詳細　全体'!$L$4,F81*'予算詳細　全体'!$N$4,IF(E81='予算詳細　全体'!$L$5,F81*'予算詳細　全体'!$N$5,IF(E81='予算詳細　全体'!$L$6,F81*'予算詳細　全体'!$N$6,F81)))</f>
        <v>0</v>
      </c>
    </row>
    <row r="82" spans="1:21" outlineLevel="1" x14ac:dyDescent="0.2">
      <c r="A82" s="169">
        <v>78</v>
      </c>
      <c r="B82" s="269"/>
      <c r="C82" s="270"/>
      <c r="D82" s="271"/>
      <c r="E82" s="169"/>
      <c r="F82" s="392"/>
      <c r="G82" s="170"/>
      <c r="H82" s="315"/>
      <c r="I82" s="170"/>
      <c r="J82" s="315"/>
      <c r="K82" s="170"/>
      <c r="L82" s="284"/>
      <c r="M82" s="169"/>
      <c r="N82" s="284"/>
      <c r="O82" s="393">
        <f t="shared" si="3"/>
        <v>0</v>
      </c>
      <c r="P82" s="394">
        <f t="shared" si="4"/>
        <v>0</v>
      </c>
      <c r="Q82" s="395">
        <v>0</v>
      </c>
      <c r="R82" s="171"/>
      <c r="S82" s="169"/>
      <c r="T82" s="167" t="str">
        <f t="shared" si="5"/>
        <v/>
      </c>
      <c r="U82" s="168">
        <f>IF(E82='予算詳細　全体'!$L$4,F82*'予算詳細　全体'!$N$4,IF(E82='予算詳細　全体'!$L$5,F82*'予算詳細　全体'!$N$5,IF(E82='予算詳細　全体'!$L$6,F82*'予算詳細　全体'!$N$6,F82)))</f>
        <v>0</v>
      </c>
    </row>
    <row r="83" spans="1:21" outlineLevel="1" x14ac:dyDescent="0.2">
      <c r="A83" s="169">
        <v>79</v>
      </c>
      <c r="B83" s="269"/>
      <c r="C83" s="270"/>
      <c r="D83" s="271"/>
      <c r="E83" s="169"/>
      <c r="F83" s="392"/>
      <c r="G83" s="170"/>
      <c r="H83" s="315"/>
      <c r="I83" s="170"/>
      <c r="J83" s="315"/>
      <c r="K83" s="170"/>
      <c r="L83" s="284"/>
      <c r="M83" s="169"/>
      <c r="N83" s="284"/>
      <c r="O83" s="393">
        <f t="shared" si="3"/>
        <v>0</v>
      </c>
      <c r="P83" s="394">
        <f t="shared" si="4"/>
        <v>0</v>
      </c>
      <c r="Q83" s="395">
        <v>0</v>
      </c>
      <c r="R83" s="171"/>
      <c r="S83" s="169"/>
      <c r="T83" s="167" t="str">
        <f t="shared" si="5"/>
        <v/>
      </c>
      <c r="U83" s="168">
        <f>IF(E83='予算詳細　全体'!$L$4,F83*'予算詳細　全体'!$N$4,IF(E83='予算詳細　全体'!$L$5,F83*'予算詳細　全体'!$N$5,IF(E83='予算詳細　全体'!$L$6,F83*'予算詳細　全体'!$N$6,F83)))</f>
        <v>0</v>
      </c>
    </row>
    <row r="84" spans="1:21" outlineLevel="1" x14ac:dyDescent="0.2">
      <c r="A84" s="169">
        <v>80</v>
      </c>
      <c r="B84" s="269"/>
      <c r="C84" s="270"/>
      <c r="D84" s="271"/>
      <c r="E84" s="169"/>
      <c r="F84" s="392"/>
      <c r="G84" s="170"/>
      <c r="H84" s="315"/>
      <c r="I84" s="170"/>
      <c r="J84" s="315"/>
      <c r="K84" s="170"/>
      <c r="L84" s="284"/>
      <c r="M84" s="169"/>
      <c r="N84" s="284"/>
      <c r="O84" s="393">
        <f t="shared" si="3"/>
        <v>0</v>
      </c>
      <c r="P84" s="394">
        <f t="shared" si="4"/>
        <v>0</v>
      </c>
      <c r="Q84" s="395">
        <v>0</v>
      </c>
      <c r="R84" s="171"/>
      <c r="S84" s="169"/>
      <c r="T84" s="167" t="str">
        <f t="shared" si="5"/>
        <v/>
      </c>
      <c r="U84" s="168">
        <f>IF(E84='予算詳細　全体'!$L$4,F84*'予算詳細　全体'!$N$4,IF(E84='予算詳細　全体'!$L$5,F84*'予算詳細　全体'!$N$5,IF(E84='予算詳細　全体'!$L$6,F84*'予算詳細　全体'!$N$6,F84)))</f>
        <v>0</v>
      </c>
    </row>
    <row r="85" spans="1:21" outlineLevel="1" x14ac:dyDescent="0.2">
      <c r="A85" s="169">
        <v>81</v>
      </c>
      <c r="B85" s="269"/>
      <c r="C85" s="270"/>
      <c r="D85" s="271"/>
      <c r="E85" s="169"/>
      <c r="F85" s="392"/>
      <c r="G85" s="170"/>
      <c r="H85" s="315"/>
      <c r="I85" s="170"/>
      <c r="J85" s="315"/>
      <c r="K85" s="170"/>
      <c r="L85" s="284"/>
      <c r="M85" s="169"/>
      <c r="N85" s="284"/>
      <c r="O85" s="393">
        <f t="shared" si="3"/>
        <v>0</v>
      </c>
      <c r="P85" s="394">
        <f t="shared" si="4"/>
        <v>0</v>
      </c>
      <c r="Q85" s="395">
        <v>0</v>
      </c>
      <c r="R85" s="171"/>
      <c r="S85" s="169"/>
      <c r="T85" s="167" t="str">
        <f t="shared" si="5"/>
        <v/>
      </c>
      <c r="U85" s="168">
        <f>IF(E85='予算詳細　全体'!$L$4,F85*'予算詳細　全体'!$N$4,IF(E85='予算詳細　全体'!$L$5,F85*'予算詳細　全体'!$N$5,IF(E85='予算詳細　全体'!$L$6,F85*'予算詳細　全体'!$N$6,F85)))</f>
        <v>0</v>
      </c>
    </row>
    <row r="86" spans="1:21" outlineLevel="1" x14ac:dyDescent="0.2">
      <c r="A86" s="169">
        <v>82</v>
      </c>
      <c r="B86" s="269"/>
      <c r="C86" s="270"/>
      <c r="D86" s="271"/>
      <c r="E86" s="169"/>
      <c r="F86" s="392"/>
      <c r="G86" s="170"/>
      <c r="H86" s="315"/>
      <c r="I86" s="170"/>
      <c r="J86" s="315"/>
      <c r="K86" s="170"/>
      <c r="L86" s="284"/>
      <c r="M86" s="169"/>
      <c r="N86" s="284"/>
      <c r="O86" s="393">
        <f t="shared" si="3"/>
        <v>0</v>
      </c>
      <c r="P86" s="394">
        <f t="shared" si="4"/>
        <v>0</v>
      </c>
      <c r="Q86" s="395">
        <v>0</v>
      </c>
      <c r="R86" s="171"/>
      <c r="S86" s="169"/>
      <c r="T86" s="167" t="str">
        <f t="shared" si="5"/>
        <v/>
      </c>
      <c r="U86" s="168">
        <f>IF(E86='予算詳細　全体'!$L$4,F86*'予算詳細　全体'!$N$4,IF(E86='予算詳細　全体'!$L$5,F86*'予算詳細　全体'!$N$5,IF(E86='予算詳細　全体'!$L$6,F86*'予算詳細　全体'!$N$6,F86)))</f>
        <v>0</v>
      </c>
    </row>
    <row r="87" spans="1:21" outlineLevel="1" x14ac:dyDescent="0.2">
      <c r="A87" s="169">
        <v>83</v>
      </c>
      <c r="B87" s="269"/>
      <c r="C87" s="270"/>
      <c r="D87" s="271"/>
      <c r="E87" s="169"/>
      <c r="F87" s="392"/>
      <c r="G87" s="170"/>
      <c r="H87" s="315"/>
      <c r="I87" s="170"/>
      <c r="J87" s="315"/>
      <c r="K87" s="170"/>
      <c r="L87" s="284"/>
      <c r="M87" s="169"/>
      <c r="N87" s="284"/>
      <c r="O87" s="393">
        <f t="shared" si="3"/>
        <v>0</v>
      </c>
      <c r="P87" s="394">
        <f t="shared" si="4"/>
        <v>0</v>
      </c>
      <c r="Q87" s="395">
        <v>0</v>
      </c>
      <c r="R87" s="171"/>
      <c r="S87" s="169"/>
      <c r="T87" s="167" t="str">
        <f t="shared" si="5"/>
        <v/>
      </c>
      <c r="U87" s="168">
        <f>IF(E87='予算詳細　全体'!$L$4,F87*'予算詳細　全体'!$N$4,IF(E87='予算詳細　全体'!$L$5,F87*'予算詳細　全体'!$N$5,IF(E87='予算詳細　全体'!$L$6,F87*'予算詳細　全体'!$N$6,F87)))</f>
        <v>0</v>
      </c>
    </row>
    <row r="88" spans="1:21" outlineLevel="1" x14ac:dyDescent="0.2">
      <c r="A88" s="169">
        <v>84</v>
      </c>
      <c r="B88" s="269"/>
      <c r="C88" s="270"/>
      <c r="D88" s="271"/>
      <c r="E88" s="169"/>
      <c r="F88" s="392"/>
      <c r="G88" s="170"/>
      <c r="H88" s="315"/>
      <c r="I88" s="170"/>
      <c r="J88" s="315"/>
      <c r="K88" s="170"/>
      <c r="L88" s="284"/>
      <c r="M88" s="169"/>
      <c r="N88" s="284"/>
      <c r="O88" s="393">
        <f t="shared" si="3"/>
        <v>0</v>
      </c>
      <c r="P88" s="394">
        <f t="shared" si="4"/>
        <v>0</v>
      </c>
      <c r="Q88" s="395">
        <v>0</v>
      </c>
      <c r="R88" s="171"/>
      <c r="S88" s="169"/>
      <c r="T88" s="167" t="str">
        <f t="shared" si="5"/>
        <v/>
      </c>
      <c r="U88" s="168">
        <f>IF(E88='予算詳細　全体'!$L$4,F88*'予算詳細　全体'!$N$4,IF(E88='予算詳細　全体'!$L$5,F88*'予算詳細　全体'!$N$5,IF(E88='予算詳細　全体'!$L$6,F88*'予算詳細　全体'!$N$6,F88)))</f>
        <v>0</v>
      </c>
    </row>
    <row r="89" spans="1:21" outlineLevel="1" x14ac:dyDescent="0.2">
      <c r="A89" s="169">
        <v>85</v>
      </c>
      <c r="B89" s="269"/>
      <c r="C89" s="270"/>
      <c r="D89" s="271"/>
      <c r="E89" s="169"/>
      <c r="F89" s="392"/>
      <c r="G89" s="170"/>
      <c r="H89" s="315"/>
      <c r="I89" s="170"/>
      <c r="J89" s="315"/>
      <c r="K89" s="170"/>
      <c r="L89" s="284"/>
      <c r="M89" s="169"/>
      <c r="N89" s="284"/>
      <c r="O89" s="393">
        <f t="shared" si="3"/>
        <v>0</v>
      </c>
      <c r="P89" s="394">
        <f t="shared" si="4"/>
        <v>0</v>
      </c>
      <c r="Q89" s="395">
        <v>0</v>
      </c>
      <c r="R89" s="171"/>
      <c r="S89" s="169"/>
      <c r="T89" s="167" t="str">
        <f t="shared" si="5"/>
        <v/>
      </c>
      <c r="U89" s="168">
        <f>IF(E89='予算詳細　全体'!$L$4,F89*'予算詳細　全体'!$N$4,IF(E89='予算詳細　全体'!$L$5,F89*'予算詳細　全体'!$N$5,IF(E89='予算詳細　全体'!$L$6,F89*'予算詳細　全体'!$N$6,F89)))</f>
        <v>0</v>
      </c>
    </row>
    <row r="90" spans="1:21" outlineLevel="1" x14ac:dyDescent="0.2">
      <c r="A90" s="169">
        <v>86</v>
      </c>
      <c r="B90" s="269"/>
      <c r="C90" s="270"/>
      <c r="D90" s="271"/>
      <c r="E90" s="169"/>
      <c r="F90" s="392"/>
      <c r="G90" s="170"/>
      <c r="H90" s="315"/>
      <c r="I90" s="170"/>
      <c r="J90" s="315"/>
      <c r="K90" s="170"/>
      <c r="L90" s="284"/>
      <c r="M90" s="169"/>
      <c r="N90" s="284"/>
      <c r="O90" s="393">
        <f t="shared" si="3"/>
        <v>0</v>
      </c>
      <c r="P90" s="394">
        <f t="shared" si="4"/>
        <v>0</v>
      </c>
      <c r="Q90" s="395">
        <v>0</v>
      </c>
      <c r="R90" s="171"/>
      <c r="S90" s="169"/>
      <c r="T90" s="167" t="str">
        <f t="shared" si="5"/>
        <v/>
      </c>
      <c r="U90" s="168">
        <f>IF(E90='予算詳細　全体'!$L$4,F90*'予算詳細　全体'!$N$4,IF(E90='予算詳細　全体'!$L$5,F90*'予算詳細　全体'!$N$5,IF(E90='予算詳細　全体'!$L$6,F90*'予算詳細　全体'!$N$6,F90)))</f>
        <v>0</v>
      </c>
    </row>
    <row r="91" spans="1:21" outlineLevel="1" x14ac:dyDescent="0.2">
      <c r="A91" s="169">
        <v>87</v>
      </c>
      <c r="B91" s="269"/>
      <c r="C91" s="270"/>
      <c r="D91" s="271"/>
      <c r="E91" s="169"/>
      <c r="F91" s="392"/>
      <c r="G91" s="170"/>
      <c r="H91" s="315"/>
      <c r="I91" s="170"/>
      <c r="J91" s="315"/>
      <c r="K91" s="170"/>
      <c r="L91" s="284"/>
      <c r="M91" s="169"/>
      <c r="N91" s="284"/>
      <c r="O91" s="393">
        <f t="shared" si="3"/>
        <v>0</v>
      </c>
      <c r="P91" s="394">
        <f t="shared" si="4"/>
        <v>0</v>
      </c>
      <c r="Q91" s="395">
        <v>0</v>
      </c>
      <c r="R91" s="171"/>
      <c r="S91" s="169"/>
      <c r="T91" s="167" t="str">
        <f t="shared" si="5"/>
        <v/>
      </c>
      <c r="U91" s="168">
        <f>IF(E91='予算詳細　全体'!$L$4,F91*'予算詳細　全体'!$N$4,IF(E91='予算詳細　全体'!$L$5,F91*'予算詳細　全体'!$N$5,IF(E91='予算詳細　全体'!$L$6,F91*'予算詳細　全体'!$N$6,F91)))</f>
        <v>0</v>
      </c>
    </row>
    <row r="92" spans="1:21" outlineLevel="1" x14ac:dyDescent="0.2">
      <c r="A92" s="169">
        <v>88</v>
      </c>
      <c r="B92" s="269"/>
      <c r="C92" s="270"/>
      <c r="D92" s="271"/>
      <c r="E92" s="169"/>
      <c r="F92" s="392"/>
      <c r="G92" s="170"/>
      <c r="H92" s="315"/>
      <c r="I92" s="170"/>
      <c r="J92" s="315"/>
      <c r="K92" s="170"/>
      <c r="L92" s="284"/>
      <c r="M92" s="169"/>
      <c r="N92" s="284"/>
      <c r="O92" s="393">
        <f t="shared" si="3"/>
        <v>0</v>
      </c>
      <c r="P92" s="394">
        <f t="shared" si="4"/>
        <v>0</v>
      </c>
      <c r="Q92" s="395">
        <v>0</v>
      </c>
      <c r="R92" s="171"/>
      <c r="S92" s="169"/>
      <c r="T92" s="167" t="str">
        <f t="shared" si="5"/>
        <v/>
      </c>
      <c r="U92" s="168">
        <f>IF(E92='予算詳細　全体'!$L$4,F92*'予算詳細　全体'!$N$4,IF(E92='予算詳細　全体'!$L$5,F92*'予算詳細　全体'!$N$5,IF(E92='予算詳細　全体'!$L$6,F92*'予算詳細　全体'!$N$6,F92)))</f>
        <v>0</v>
      </c>
    </row>
    <row r="93" spans="1:21" outlineLevel="1" x14ac:dyDescent="0.2">
      <c r="A93" s="169">
        <v>89</v>
      </c>
      <c r="B93" s="269"/>
      <c r="C93" s="270"/>
      <c r="D93" s="271"/>
      <c r="E93" s="169"/>
      <c r="F93" s="392"/>
      <c r="G93" s="170"/>
      <c r="H93" s="315"/>
      <c r="I93" s="170"/>
      <c r="J93" s="315"/>
      <c r="K93" s="170"/>
      <c r="L93" s="284"/>
      <c r="M93" s="169"/>
      <c r="N93" s="284"/>
      <c r="O93" s="393">
        <f t="shared" si="3"/>
        <v>0</v>
      </c>
      <c r="P93" s="394">
        <f t="shared" si="4"/>
        <v>0</v>
      </c>
      <c r="Q93" s="395">
        <v>0</v>
      </c>
      <c r="R93" s="171"/>
      <c r="S93" s="169"/>
      <c r="T93" s="167" t="str">
        <f t="shared" si="5"/>
        <v/>
      </c>
      <c r="U93" s="168">
        <f>IF(E93='予算詳細　全体'!$L$4,F93*'予算詳細　全体'!$N$4,IF(E93='予算詳細　全体'!$L$5,F93*'予算詳細　全体'!$N$5,IF(E93='予算詳細　全体'!$L$6,F93*'予算詳細　全体'!$N$6,F93)))</f>
        <v>0</v>
      </c>
    </row>
    <row r="94" spans="1:21" outlineLevel="1" x14ac:dyDescent="0.2">
      <c r="A94" s="169">
        <v>90</v>
      </c>
      <c r="B94" s="269"/>
      <c r="C94" s="270"/>
      <c r="D94" s="271"/>
      <c r="E94" s="169"/>
      <c r="F94" s="392"/>
      <c r="G94" s="170"/>
      <c r="H94" s="315"/>
      <c r="I94" s="170"/>
      <c r="J94" s="315"/>
      <c r="K94" s="170"/>
      <c r="L94" s="284"/>
      <c r="M94" s="169"/>
      <c r="N94" s="284"/>
      <c r="O94" s="393">
        <f t="shared" si="3"/>
        <v>0</v>
      </c>
      <c r="P94" s="394">
        <f t="shared" si="4"/>
        <v>0</v>
      </c>
      <c r="Q94" s="395">
        <v>0</v>
      </c>
      <c r="R94" s="171"/>
      <c r="S94" s="169"/>
      <c r="T94" s="167" t="str">
        <f t="shared" si="5"/>
        <v/>
      </c>
      <c r="U94" s="168">
        <f>IF(E94='予算詳細　全体'!$L$4,F94*'予算詳細　全体'!$N$4,IF(E94='予算詳細　全体'!$L$5,F94*'予算詳細　全体'!$N$5,IF(E94='予算詳細　全体'!$L$6,F94*'予算詳細　全体'!$N$6,F94)))</f>
        <v>0</v>
      </c>
    </row>
    <row r="95" spans="1:21" outlineLevel="1" x14ac:dyDescent="0.2">
      <c r="A95" s="169">
        <v>91</v>
      </c>
      <c r="B95" s="269"/>
      <c r="C95" s="270"/>
      <c r="D95" s="271"/>
      <c r="E95" s="169"/>
      <c r="F95" s="392"/>
      <c r="G95" s="170"/>
      <c r="H95" s="315"/>
      <c r="I95" s="170"/>
      <c r="J95" s="315"/>
      <c r="K95" s="170"/>
      <c r="L95" s="284"/>
      <c r="M95" s="169"/>
      <c r="N95" s="284"/>
      <c r="O95" s="393">
        <f t="shared" si="3"/>
        <v>0</v>
      </c>
      <c r="P95" s="394">
        <f t="shared" si="4"/>
        <v>0</v>
      </c>
      <c r="Q95" s="395">
        <v>0</v>
      </c>
      <c r="R95" s="171"/>
      <c r="S95" s="169"/>
      <c r="T95" s="167" t="str">
        <f t="shared" si="5"/>
        <v/>
      </c>
      <c r="U95" s="168">
        <f>IF(E95='予算詳細　全体'!$L$4,F95*'予算詳細　全体'!$N$4,IF(E95='予算詳細　全体'!$L$5,F95*'予算詳細　全体'!$N$5,IF(E95='予算詳細　全体'!$L$6,F95*'予算詳細　全体'!$N$6,F95)))</f>
        <v>0</v>
      </c>
    </row>
    <row r="96" spans="1:21" outlineLevel="1" x14ac:dyDescent="0.2">
      <c r="A96" s="169">
        <v>92</v>
      </c>
      <c r="B96" s="269"/>
      <c r="C96" s="270"/>
      <c r="D96" s="271"/>
      <c r="E96" s="169"/>
      <c r="F96" s="392"/>
      <c r="G96" s="170"/>
      <c r="H96" s="315"/>
      <c r="I96" s="170"/>
      <c r="J96" s="315"/>
      <c r="K96" s="170"/>
      <c r="L96" s="284"/>
      <c r="M96" s="169"/>
      <c r="N96" s="284"/>
      <c r="O96" s="393">
        <f t="shared" si="3"/>
        <v>0</v>
      </c>
      <c r="P96" s="394">
        <f t="shared" si="4"/>
        <v>0</v>
      </c>
      <c r="Q96" s="395">
        <v>0</v>
      </c>
      <c r="R96" s="171"/>
      <c r="S96" s="169"/>
      <c r="T96" s="167" t="str">
        <f t="shared" si="5"/>
        <v/>
      </c>
      <c r="U96" s="168">
        <f>IF(E96='予算詳細　全体'!$L$4,F96*'予算詳細　全体'!$N$4,IF(E96='予算詳細　全体'!$L$5,F96*'予算詳細　全体'!$N$5,IF(E96='予算詳細　全体'!$L$6,F96*'予算詳細　全体'!$N$6,F96)))</f>
        <v>0</v>
      </c>
    </row>
    <row r="97" spans="1:21" outlineLevel="1" x14ac:dyDescent="0.2">
      <c r="A97" s="169">
        <v>93</v>
      </c>
      <c r="B97" s="269"/>
      <c r="C97" s="270"/>
      <c r="D97" s="271"/>
      <c r="E97" s="169"/>
      <c r="F97" s="392"/>
      <c r="G97" s="170"/>
      <c r="H97" s="315"/>
      <c r="I97" s="170"/>
      <c r="J97" s="315"/>
      <c r="K97" s="170"/>
      <c r="L97" s="284"/>
      <c r="M97" s="169"/>
      <c r="N97" s="284"/>
      <c r="O97" s="393">
        <f t="shared" si="3"/>
        <v>0</v>
      </c>
      <c r="P97" s="394">
        <f t="shared" si="4"/>
        <v>0</v>
      </c>
      <c r="Q97" s="395">
        <v>0</v>
      </c>
      <c r="R97" s="171"/>
      <c r="S97" s="169"/>
      <c r="T97" s="167" t="str">
        <f t="shared" si="5"/>
        <v/>
      </c>
      <c r="U97" s="168">
        <f>IF(E97='予算詳細　全体'!$L$4,F97*'予算詳細　全体'!$N$4,IF(E97='予算詳細　全体'!$L$5,F97*'予算詳細　全体'!$N$5,IF(E97='予算詳細　全体'!$L$6,F97*'予算詳細　全体'!$N$6,F97)))</f>
        <v>0</v>
      </c>
    </row>
    <row r="98" spans="1:21" outlineLevel="1" x14ac:dyDescent="0.2">
      <c r="A98" s="169">
        <v>94</v>
      </c>
      <c r="B98" s="269"/>
      <c r="C98" s="270"/>
      <c r="D98" s="271"/>
      <c r="E98" s="169"/>
      <c r="F98" s="392"/>
      <c r="G98" s="170"/>
      <c r="H98" s="315"/>
      <c r="I98" s="170"/>
      <c r="J98" s="315"/>
      <c r="K98" s="170"/>
      <c r="L98" s="284"/>
      <c r="M98" s="169"/>
      <c r="N98" s="284"/>
      <c r="O98" s="393">
        <f t="shared" si="3"/>
        <v>0</v>
      </c>
      <c r="P98" s="394">
        <f t="shared" si="4"/>
        <v>0</v>
      </c>
      <c r="Q98" s="395">
        <v>0</v>
      </c>
      <c r="R98" s="171"/>
      <c r="S98" s="169"/>
      <c r="T98" s="167" t="str">
        <f t="shared" si="5"/>
        <v/>
      </c>
      <c r="U98" s="168">
        <f>IF(E98='予算詳細　全体'!$L$4,F98*'予算詳細　全体'!$N$4,IF(E98='予算詳細　全体'!$L$5,F98*'予算詳細　全体'!$N$5,IF(E98='予算詳細　全体'!$L$6,F98*'予算詳細　全体'!$N$6,F98)))</f>
        <v>0</v>
      </c>
    </row>
    <row r="99" spans="1:21" outlineLevel="1" x14ac:dyDescent="0.2">
      <c r="A99" s="169">
        <v>95</v>
      </c>
      <c r="B99" s="269"/>
      <c r="C99" s="270"/>
      <c r="D99" s="271"/>
      <c r="E99" s="169"/>
      <c r="F99" s="392"/>
      <c r="G99" s="170"/>
      <c r="H99" s="315"/>
      <c r="I99" s="170"/>
      <c r="J99" s="315"/>
      <c r="K99" s="170"/>
      <c r="L99" s="284"/>
      <c r="M99" s="169"/>
      <c r="N99" s="284"/>
      <c r="O99" s="393">
        <f t="shared" si="3"/>
        <v>0</v>
      </c>
      <c r="P99" s="394">
        <f t="shared" si="4"/>
        <v>0</v>
      </c>
      <c r="Q99" s="395">
        <v>0</v>
      </c>
      <c r="R99" s="171"/>
      <c r="S99" s="169"/>
      <c r="T99" s="167" t="str">
        <f t="shared" si="5"/>
        <v/>
      </c>
      <c r="U99" s="168">
        <f>IF(E99='予算詳細　全体'!$L$4,F99*'予算詳細　全体'!$N$4,IF(E99='予算詳細　全体'!$L$5,F99*'予算詳細　全体'!$N$5,IF(E99='予算詳細　全体'!$L$6,F99*'予算詳細　全体'!$N$6,F99)))</f>
        <v>0</v>
      </c>
    </row>
    <row r="100" spans="1:21" outlineLevel="1" x14ac:dyDescent="0.2">
      <c r="A100" s="169">
        <v>96</v>
      </c>
      <c r="B100" s="269"/>
      <c r="C100" s="270"/>
      <c r="D100" s="271"/>
      <c r="E100" s="169"/>
      <c r="F100" s="392"/>
      <c r="G100" s="170"/>
      <c r="H100" s="315"/>
      <c r="I100" s="170"/>
      <c r="J100" s="315"/>
      <c r="K100" s="170"/>
      <c r="L100" s="284"/>
      <c r="M100" s="169"/>
      <c r="N100" s="284"/>
      <c r="O100" s="393">
        <f t="shared" si="3"/>
        <v>0</v>
      </c>
      <c r="P100" s="394">
        <f t="shared" si="4"/>
        <v>0</v>
      </c>
      <c r="Q100" s="395">
        <v>0</v>
      </c>
      <c r="R100" s="171"/>
      <c r="S100" s="169"/>
      <c r="T100" s="167" t="str">
        <f t="shared" si="5"/>
        <v/>
      </c>
      <c r="U100" s="168">
        <f>IF(E100='予算詳細　全体'!$L$4,F100*'予算詳細　全体'!$N$4,IF(E100='予算詳細　全体'!$L$5,F100*'予算詳細　全体'!$N$5,IF(E100='予算詳細　全体'!$L$6,F100*'予算詳細　全体'!$N$6,F100)))</f>
        <v>0</v>
      </c>
    </row>
    <row r="101" spans="1:21" outlineLevel="1" x14ac:dyDescent="0.2">
      <c r="A101" s="169">
        <v>97</v>
      </c>
      <c r="B101" s="269"/>
      <c r="C101" s="270"/>
      <c r="D101" s="271"/>
      <c r="E101" s="169"/>
      <c r="F101" s="392"/>
      <c r="G101" s="170"/>
      <c r="H101" s="315"/>
      <c r="I101" s="170"/>
      <c r="J101" s="315"/>
      <c r="K101" s="170"/>
      <c r="L101" s="284"/>
      <c r="M101" s="169"/>
      <c r="N101" s="284"/>
      <c r="O101" s="393">
        <f t="shared" si="3"/>
        <v>0</v>
      </c>
      <c r="P101" s="394">
        <f t="shared" si="4"/>
        <v>0</v>
      </c>
      <c r="Q101" s="395">
        <v>0</v>
      </c>
      <c r="R101" s="171"/>
      <c r="S101" s="169"/>
      <c r="T101" s="167" t="str">
        <f t="shared" si="5"/>
        <v/>
      </c>
      <c r="U101" s="168">
        <f>IF(E101='予算詳細　全体'!$L$4,F101*'予算詳細　全体'!$N$4,IF(E101='予算詳細　全体'!$L$5,F101*'予算詳細　全体'!$N$5,IF(E101='予算詳細　全体'!$L$6,F101*'予算詳細　全体'!$N$6,F101)))</f>
        <v>0</v>
      </c>
    </row>
    <row r="102" spans="1:21" outlineLevel="1" x14ac:dyDescent="0.2">
      <c r="A102" s="169">
        <v>98</v>
      </c>
      <c r="B102" s="269"/>
      <c r="C102" s="270"/>
      <c r="D102" s="271"/>
      <c r="E102" s="169"/>
      <c r="F102" s="392"/>
      <c r="G102" s="170"/>
      <c r="H102" s="315"/>
      <c r="I102" s="170"/>
      <c r="J102" s="315"/>
      <c r="K102" s="170"/>
      <c r="L102" s="284"/>
      <c r="M102" s="169"/>
      <c r="N102" s="284"/>
      <c r="O102" s="393">
        <f t="shared" si="3"/>
        <v>0</v>
      </c>
      <c r="P102" s="394">
        <f t="shared" si="4"/>
        <v>0</v>
      </c>
      <c r="Q102" s="395">
        <v>0</v>
      </c>
      <c r="R102" s="171"/>
      <c r="S102" s="169"/>
      <c r="T102" s="167" t="str">
        <f t="shared" si="5"/>
        <v/>
      </c>
      <c r="U102" s="168">
        <f>IF(E102='予算詳細　全体'!$L$4,F102*'予算詳細　全体'!$N$4,IF(E102='予算詳細　全体'!$L$5,F102*'予算詳細　全体'!$N$5,IF(E102='予算詳細　全体'!$L$6,F102*'予算詳細　全体'!$N$6,F102)))</f>
        <v>0</v>
      </c>
    </row>
    <row r="103" spans="1:21" outlineLevel="1" x14ac:dyDescent="0.2">
      <c r="A103" s="169">
        <v>99</v>
      </c>
      <c r="B103" s="269"/>
      <c r="C103" s="270"/>
      <c r="D103" s="271"/>
      <c r="E103" s="169"/>
      <c r="F103" s="392"/>
      <c r="G103" s="170"/>
      <c r="H103" s="315"/>
      <c r="I103" s="170"/>
      <c r="J103" s="315"/>
      <c r="K103" s="170"/>
      <c r="L103" s="284"/>
      <c r="M103" s="169"/>
      <c r="N103" s="284"/>
      <c r="O103" s="393">
        <f t="shared" si="3"/>
        <v>0</v>
      </c>
      <c r="P103" s="394">
        <f t="shared" si="4"/>
        <v>0</v>
      </c>
      <c r="Q103" s="395">
        <v>0</v>
      </c>
      <c r="R103" s="171"/>
      <c r="S103" s="169"/>
      <c r="T103" s="167" t="str">
        <f t="shared" si="5"/>
        <v/>
      </c>
      <c r="U103" s="168">
        <f>IF(E103='予算詳細　全体'!$L$4,F103*'予算詳細　全体'!$N$4,IF(E103='予算詳細　全体'!$L$5,F103*'予算詳細　全体'!$N$5,IF(E103='予算詳細　全体'!$L$6,F103*'予算詳細　全体'!$N$6,F103)))</f>
        <v>0</v>
      </c>
    </row>
    <row r="104" spans="1:21" ht="13.5" outlineLevel="1" thickBot="1" x14ac:dyDescent="0.25">
      <c r="A104" s="431">
        <v>100</v>
      </c>
      <c r="B104" s="269"/>
      <c r="C104" s="270"/>
      <c r="D104" s="271"/>
      <c r="E104" s="169"/>
      <c r="F104" s="392"/>
      <c r="G104" s="170"/>
      <c r="H104" s="315"/>
      <c r="I104" s="170"/>
      <c r="J104" s="315"/>
      <c r="K104" s="459"/>
      <c r="L104" s="284"/>
      <c r="M104" s="169"/>
      <c r="N104" s="284"/>
      <c r="O104" s="393">
        <f t="shared" si="3"/>
        <v>0</v>
      </c>
      <c r="P104" s="394">
        <f t="shared" si="4"/>
        <v>0</v>
      </c>
      <c r="Q104" s="395">
        <v>0</v>
      </c>
      <c r="R104" s="171"/>
      <c r="S104" s="169"/>
      <c r="T104" s="167" t="str">
        <f t="shared" si="5"/>
        <v/>
      </c>
      <c r="U104" s="168">
        <f>IF(E104='予算詳細　全体'!$L$4,F104*'予算詳細　全体'!$N$4,IF(E104='予算詳細　全体'!$L$5,F104*'予算詳細　全体'!$N$5,IF(E104='予算詳細　全体'!$L$6,F104*'予算詳細　全体'!$N$6,F104)))</f>
        <v>0</v>
      </c>
    </row>
    <row r="105" spans="1:21" x14ac:dyDescent="0.2">
      <c r="A105" s="432"/>
      <c r="K105" s="458" t="str">
        <f>'予算詳細　全体'!$L$4</f>
        <v>USD</v>
      </c>
      <c r="L105" s="316"/>
      <c r="M105" s="141"/>
      <c r="N105" s="319"/>
      <c r="O105" s="396">
        <f>SUMIF($E$5:$E$104,$K105,O$5:O$104)</f>
        <v>40000</v>
      </c>
      <c r="P105" s="396">
        <f t="shared" ref="O105:Q108" si="6">SUMIF($E$5:$E$104,$K105,P$5:P$104)</f>
        <v>40000</v>
      </c>
      <c r="Q105" s="397">
        <f>SUMIF($E$5:$E$104,$K105,Q$5:Q$104)</f>
        <v>0</v>
      </c>
    </row>
    <row r="106" spans="1:21" x14ac:dyDescent="0.2">
      <c r="A106" s="223"/>
      <c r="K106" s="143" t="str">
        <f>'予算詳細　全体'!$L$5</f>
        <v>MMK</v>
      </c>
      <c r="L106" s="317"/>
      <c r="M106" s="144"/>
      <c r="N106" s="320"/>
      <c r="O106" s="398">
        <f t="shared" si="6"/>
        <v>0</v>
      </c>
      <c r="P106" s="398">
        <f t="shared" si="6"/>
        <v>0</v>
      </c>
      <c r="Q106" s="399">
        <f t="shared" si="6"/>
        <v>0</v>
      </c>
    </row>
    <row r="107" spans="1:21" x14ac:dyDescent="0.2">
      <c r="A107" s="223"/>
      <c r="K107" s="143" t="str">
        <f>'予算詳細　全体'!$L$6</f>
        <v>THB</v>
      </c>
      <c r="L107" s="317"/>
      <c r="M107" s="144"/>
      <c r="N107" s="320"/>
      <c r="O107" s="398">
        <f t="shared" si="6"/>
        <v>0</v>
      </c>
      <c r="P107" s="398">
        <f>SUMIF($E$5:$E$104,$K107,P$5:P$104)</f>
        <v>0</v>
      </c>
      <c r="Q107" s="399">
        <f t="shared" si="6"/>
        <v>0</v>
      </c>
    </row>
    <row r="108" spans="1:21" ht="13.5" thickBot="1" x14ac:dyDescent="0.25">
      <c r="A108" s="223"/>
      <c r="K108" s="146" t="s">
        <v>426</v>
      </c>
      <c r="L108" s="318"/>
      <c r="M108" s="147"/>
      <c r="N108" s="321"/>
      <c r="O108" s="400">
        <f t="shared" si="6"/>
        <v>0</v>
      </c>
      <c r="P108" s="400">
        <f t="shared" si="6"/>
        <v>0</v>
      </c>
      <c r="Q108" s="401">
        <f t="shared" si="6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9">
      <formula1>$R$2:$R$3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'予算詳細　全体'!$L$4:$L$7</xm:f>
          </x14:formula1>
          <xm:sqref>E5:E104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opLeftCell="B1" zoomScale="90" zoomScaleNormal="90" workbookViewId="0">
      <pane ySplit="4" topLeftCell="A53" activePane="bottomLeft" state="frozenSplit"/>
      <selection activeCell="A5" sqref="A5:XFD5"/>
      <selection pane="bottomLeft" activeCell="E28" sqref="E28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90" bestFit="1" customWidth="1"/>
    <col min="7" max="7" width="5.26953125" customWidth="1"/>
    <col min="8" max="8" width="5.453125" customWidth="1"/>
    <col min="9" max="9" width="5.90625" bestFit="1" customWidth="1" outlineLevel="1"/>
    <col min="10" max="10" width="4.453125" customWidth="1" outlineLevel="1"/>
    <col min="11" max="11" width="5.26953125" customWidth="1" outlineLevel="1"/>
    <col min="12" max="12" width="5.453125" customWidth="1" outlineLevel="1"/>
    <col min="13" max="13" width="5.7265625" customWidth="1" outlineLevel="1"/>
    <col min="14" max="14" width="5.36328125" customWidth="1" outlineLevel="1"/>
    <col min="15" max="16" width="12.453125" style="390" bestFit="1" customWidth="1"/>
    <col min="17" max="17" width="11" style="390" bestFit="1" customWidth="1"/>
    <col min="18" max="18" width="15.7265625" customWidth="1"/>
    <col min="19" max="19" width="11.90625" bestFit="1" customWidth="1"/>
    <col min="20" max="20" width="11.7265625" customWidth="1"/>
    <col min="21" max="21" width="11.36328125" bestFit="1" customWidth="1"/>
  </cols>
  <sheetData>
    <row r="1" spans="1:21" x14ac:dyDescent="0.2">
      <c r="B1" s="255"/>
      <c r="C1" s="43" t="s">
        <v>334</v>
      </c>
    </row>
    <row r="2" spans="1:21" x14ac:dyDescent="0.2">
      <c r="A2" s="172"/>
    </row>
    <row r="3" spans="1:21" x14ac:dyDescent="0.2">
      <c r="A3" s="285" t="s">
        <v>358</v>
      </c>
    </row>
    <row r="4" spans="1:21" s="10" customFormat="1" ht="13.5" thickBot="1" x14ac:dyDescent="0.25">
      <c r="A4" s="149" t="s">
        <v>286</v>
      </c>
      <c r="B4" s="572" t="s">
        <v>287</v>
      </c>
      <c r="C4" s="573"/>
      <c r="D4" s="574"/>
      <c r="E4" s="149" t="s">
        <v>288</v>
      </c>
      <c r="F4" s="391" t="s">
        <v>289</v>
      </c>
      <c r="G4" s="149" t="s">
        <v>290</v>
      </c>
      <c r="H4" s="149" t="s">
        <v>291</v>
      </c>
      <c r="I4" s="149" t="s">
        <v>290</v>
      </c>
      <c r="J4" s="149" t="s">
        <v>291</v>
      </c>
      <c r="K4" s="149" t="s">
        <v>290</v>
      </c>
      <c r="L4" s="149" t="s">
        <v>291</v>
      </c>
      <c r="M4" s="149" t="s">
        <v>290</v>
      </c>
      <c r="N4" s="149" t="s">
        <v>291</v>
      </c>
      <c r="O4" s="391" t="s">
        <v>296</v>
      </c>
      <c r="P4" s="391" t="s">
        <v>294</v>
      </c>
      <c r="Q4" s="391" t="s">
        <v>295</v>
      </c>
      <c r="R4" s="149" t="s">
        <v>292</v>
      </c>
      <c r="S4" s="149" t="s">
        <v>424</v>
      </c>
      <c r="T4" s="166" t="s">
        <v>421</v>
      </c>
      <c r="U4" s="166" t="s">
        <v>297</v>
      </c>
    </row>
    <row r="5" spans="1:21" ht="13.5" thickTop="1" x14ac:dyDescent="0.2">
      <c r="A5" s="276"/>
      <c r="B5" s="282" t="s">
        <v>4</v>
      </c>
      <c r="C5" s="277"/>
      <c r="D5" s="278"/>
      <c r="E5" s="276"/>
      <c r="F5" s="404"/>
      <c r="G5" s="279"/>
      <c r="H5" s="279"/>
      <c r="I5" s="279"/>
      <c r="J5" s="279"/>
      <c r="K5" s="279"/>
      <c r="L5" s="276"/>
      <c r="M5" s="276"/>
      <c r="N5" s="276"/>
      <c r="O5" s="404"/>
      <c r="P5" s="404"/>
      <c r="Q5" s="404"/>
      <c r="R5" s="276"/>
      <c r="S5" s="280"/>
      <c r="T5" s="167" t="e">
        <f>IF(U5&gt;49999,"3者見積必要","")</f>
        <v>#REF!</v>
      </c>
      <c r="U5" s="168" t="e">
        <f>IF(E5=#REF!,F5*#REF!,IF(E5=#REF!,F5*#REF!,IF(E5=#REF!,F5*#REF!,F5)))</f>
        <v>#REF!</v>
      </c>
    </row>
    <row r="6" spans="1:21" x14ac:dyDescent="0.2">
      <c r="A6" s="169"/>
      <c r="B6" s="269" t="s">
        <v>418</v>
      </c>
      <c r="C6" s="270"/>
      <c r="D6" s="271"/>
      <c r="E6" s="169"/>
      <c r="F6" s="392"/>
      <c r="G6" s="170"/>
      <c r="H6" s="170"/>
      <c r="I6" s="170"/>
      <c r="J6" s="170"/>
      <c r="K6" s="170"/>
      <c r="L6" s="169"/>
      <c r="M6" s="169"/>
      <c r="N6" s="169"/>
      <c r="O6" s="393">
        <f t="shared" ref="O6:O93" si="0">PRODUCT(F6,G6,I6,K6,M6)</f>
        <v>0</v>
      </c>
      <c r="P6" s="394">
        <f t="shared" ref="P6:P94" si="1">O6-Q6</f>
        <v>0</v>
      </c>
      <c r="Q6" s="395">
        <v>0</v>
      </c>
      <c r="R6" s="171"/>
      <c r="S6" s="284"/>
      <c r="T6" s="167" t="e">
        <f t="shared" ref="T6:T64" si="2">IF(U6&gt;49999,"3者見積必要","")</f>
        <v>#REF!</v>
      </c>
      <c r="U6" s="168" t="e">
        <f>IF(E6=#REF!,F6*#REF!,IF(E6=#REF!,F6*#REF!,IF(E6=#REF!,F6*#REF!,F6)))</f>
        <v>#REF!</v>
      </c>
    </row>
    <row r="7" spans="1:21" x14ac:dyDescent="0.2">
      <c r="A7" s="169"/>
      <c r="B7" s="269"/>
      <c r="C7" s="270" t="s">
        <v>336</v>
      </c>
      <c r="D7" s="271"/>
      <c r="E7" s="169" t="s">
        <v>247</v>
      </c>
      <c r="F7" s="392">
        <v>1000</v>
      </c>
      <c r="G7" s="170">
        <v>500</v>
      </c>
      <c r="H7" s="170" t="s">
        <v>414</v>
      </c>
      <c r="I7" s="170">
        <v>3</v>
      </c>
      <c r="J7" s="170" t="s">
        <v>417</v>
      </c>
      <c r="K7" s="170"/>
      <c r="L7" s="169"/>
      <c r="M7" s="169"/>
      <c r="N7" s="169"/>
      <c r="O7" s="393">
        <f t="shared" si="0"/>
        <v>1500000</v>
      </c>
      <c r="P7" s="394">
        <f t="shared" si="1"/>
        <v>1500000</v>
      </c>
      <c r="Q7" s="395">
        <v>0</v>
      </c>
      <c r="R7" s="171" t="s">
        <v>416</v>
      </c>
      <c r="S7" s="284">
        <v>1</v>
      </c>
      <c r="T7" s="167" t="e">
        <f t="shared" si="2"/>
        <v>#REF!</v>
      </c>
      <c r="U7" s="168" t="e">
        <f>IF(E7=#REF!,F7*#REF!,IF(E7=#REF!,F7*#REF!,IF(E7=#REF!,F7*#REF!,F7)))</f>
        <v>#REF!</v>
      </c>
    </row>
    <row r="8" spans="1:21" x14ac:dyDescent="0.2">
      <c r="A8" s="169"/>
      <c r="B8" s="269"/>
      <c r="C8" s="270" t="s">
        <v>337</v>
      </c>
      <c r="D8" s="271"/>
      <c r="E8" s="169" t="s">
        <v>247</v>
      </c>
      <c r="F8" s="392">
        <v>1500</v>
      </c>
      <c r="G8" s="170">
        <v>50</v>
      </c>
      <c r="H8" s="170" t="s">
        <v>415</v>
      </c>
      <c r="I8" s="170">
        <v>3</v>
      </c>
      <c r="J8" s="170" t="s">
        <v>417</v>
      </c>
      <c r="K8" s="170"/>
      <c r="L8" s="169"/>
      <c r="M8" s="169"/>
      <c r="N8" s="169"/>
      <c r="O8" s="393">
        <f t="shared" si="0"/>
        <v>225000</v>
      </c>
      <c r="P8" s="394">
        <f t="shared" si="1"/>
        <v>225000</v>
      </c>
      <c r="Q8" s="395">
        <v>0</v>
      </c>
      <c r="R8" s="171"/>
      <c r="S8" s="284">
        <v>1</v>
      </c>
      <c r="T8" s="167" t="e">
        <f t="shared" si="2"/>
        <v>#REF!</v>
      </c>
      <c r="U8" s="168" t="e">
        <f>IF(E8=#REF!,F8*#REF!,IF(E8=#REF!,F8*#REF!,IF(E8=#REF!,F8*#REF!,F8)))</f>
        <v>#REF!</v>
      </c>
    </row>
    <row r="9" spans="1:21" x14ac:dyDescent="0.2">
      <c r="A9" s="169"/>
      <c r="B9" s="269"/>
      <c r="C9" s="270" t="s">
        <v>338</v>
      </c>
      <c r="D9" s="271"/>
      <c r="E9" s="169" t="s">
        <v>247</v>
      </c>
      <c r="F9" s="392">
        <v>2000</v>
      </c>
      <c r="G9" s="170">
        <v>100</v>
      </c>
      <c r="H9" s="170" t="s">
        <v>415</v>
      </c>
      <c r="I9" s="170">
        <v>3</v>
      </c>
      <c r="J9" s="170" t="s">
        <v>417</v>
      </c>
      <c r="K9" s="170"/>
      <c r="L9" s="169"/>
      <c r="M9" s="169"/>
      <c r="N9" s="169"/>
      <c r="O9" s="393">
        <f t="shared" si="0"/>
        <v>600000</v>
      </c>
      <c r="P9" s="394">
        <f t="shared" si="1"/>
        <v>600000</v>
      </c>
      <c r="Q9" s="395">
        <v>0</v>
      </c>
      <c r="R9" s="171"/>
      <c r="S9" s="284">
        <v>1</v>
      </c>
      <c r="T9" s="167" t="e">
        <f t="shared" si="2"/>
        <v>#REF!</v>
      </c>
      <c r="U9" s="168" t="e">
        <f>IF(E9=#REF!,F9*#REF!,IF(E9=#REF!,F9*#REF!,IF(E9=#REF!,F9*#REF!,F9)))</f>
        <v>#REF!</v>
      </c>
    </row>
    <row r="10" spans="1:21" hidden="1" outlineLevel="1" x14ac:dyDescent="0.2">
      <c r="A10" s="169"/>
      <c r="B10" s="269"/>
      <c r="C10" s="270"/>
      <c r="D10" s="271"/>
      <c r="E10" s="169"/>
      <c r="F10" s="392"/>
      <c r="G10" s="170"/>
      <c r="H10" s="170"/>
      <c r="I10" s="170"/>
      <c r="J10" s="170"/>
      <c r="K10" s="170"/>
      <c r="L10" s="169"/>
      <c r="M10" s="169"/>
      <c r="N10" s="169"/>
      <c r="O10" s="393">
        <f t="shared" si="0"/>
        <v>0</v>
      </c>
      <c r="P10" s="394">
        <f t="shared" si="1"/>
        <v>0</v>
      </c>
      <c r="Q10" s="395">
        <v>0</v>
      </c>
      <c r="R10" s="171"/>
      <c r="S10" s="284"/>
      <c r="T10" s="167" t="e">
        <f t="shared" si="2"/>
        <v>#REF!</v>
      </c>
      <c r="U10" s="168" t="e">
        <f>IF(E10=#REF!,F10*#REF!,IF(E10=#REF!,F10*#REF!,IF(E10=#REF!,F10*#REF!,F10)))</f>
        <v>#REF!</v>
      </c>
    </row>
    <row r="11" spans="1:21" hidden="1" outlineLevel="1" x14ac:dyDescent="0.2">
      <c r="A11" s="169"/>
      <c r="B11" s="269"/>
      <c r="C11" s="270"/>
      <c r="D11" s="271"/>
      <c r="E11" s="169"/>
      <c r="F11" s="392"/>
      <c r="G11" s="170"/>
      <c r="H11" s="170"/>
      <c r="I11" s="170"/>
      <c r="J11" s="170"/>
      <c r="K11" s="170"/>
      <c r="L11" s="169"/>
      <c r="M11" s="169"/>
      <c r="N11" s="169"/>
      <c r="O11" s="393">
        <f t="shared" si="0"/>
        <v>0</v>
      </c>
      <c r="P11" s="394">
        <f t="shared" si="1"/>
        <v>0</v>
      </c>
      <c r="Q11" s="395">
        <v>0</v>
      </c>
      <c r="R11" s="171"/>
      <c r="S11" s="284"/>
      <c r="T11" s="167" t="e">
        <f t="shared" si="2"/>
        <v>#REF!</v>
      </c>
      <c r="U11" s="168" t="e">
        <f>IF(E11=#REF!,F11*#REF!,IF(E11=#REF!,F11*#REF!,IF(E11=#REF!,F11*#REF!,F11)))</f>
        <v>#REF!</v>
      </c>
    </row>
    <row r="12" spans="1:21" hidden="1" outlineLevel="1" x14ac:dyDescent="0.2">
      <c r="A12" s="169"/>
      <c r="B12" s="269"/>
      <c r="C12" s="270"/>
      <c r="D12" s="271"/>
      <c r="E12" s="169"/>
      <c r="F12" s="392"/>
      <c r="G12" s="170"/>
      <c r="H12" s="170"/>
      <c r="I12" s="170"/>
      <c r="J12" s="170"/>
      <c r="K12" s="170"/>
      <c r="L12" s="169"/>
      <c r="M12" s="169"/>
      <c r="N12" s="169"/>
      <c r="O12" s="393">
        <f t="shared" si="0"/>
        <v>0</v>
      </c>
      <c r="P12" s="394">
        <f t="shared" si="1"/>
        <v>0</v>
      </c>
      <c r="Q12" s="395">
        <v>0</v>
      </c>
      <c r="R12" s="171"/>
      <c r="S12" s="284"/>
      <c r="T12" s="167" t="e">
        <f t="shared" si="2"/>
        <v>#REF!</v>
      </c>
      <c r="U12" s="168" t="e">
        <f>IF(E12=#REF!,F12*#REF!,IF(E12=#REF!,F12*#REF!,IF(E12=#REF!,F12*#REF!,F12)))</f>
        <v>#REF!</v>
      </c>
    </row>
    <row r="13" spans="1:21" collapsed="1" x14ac:dyDescent="0.2">
      <c r="A13" s="169"/>
      <c r="B13" s="269"/>
      <c r="C13" s="270"/>
      <c r="D13" s="271"/>
      <c r="E13" s="169"/>
      <c r="F13" s="392"/>
      <c r="G13" s="170"/>
      <c r="H13" s="170"/>
      <c r="I13" s="170"/>
      <c r="J13" s="170"/>
      <c r="K13" s="170"/>
      <c r="L13" s="169"/>
      <c r="M13" s="169"/>
      <c r="N13" s="169"/>
      <c r="O13" s="393">
        <f t="shared" si="0"/>
        <v>0</v>
      </c>
      <c r="P13" s="394">
        <f t="shared" si="1"/>
        <v>0</v>
      </c>
      <c r="Q13" s="395">
        <v>0</v>
      </c>
      <c r="R13" s="171"/>
      <c r="S13" s="284"/>
      <c r="T13" s="167" t="e">
        <f t="shared" si="2"/>
        <v>#REF!</v>
      </c>
      <c r="U13" s="168" t="e">
        <f>IF(E13=#REF!,F13*#REF!,IF(E13=#REF!,F13*#REF!,IF(E13=#REF!,F13*#REF!,F13)))</f>
        <v>#REF!</v>
      </c>
    </row>
    <row r="14" spans="1:21" x14ac:dyDescent="0.2">
      <c r="A14" s="169"/>
      <c r="B14" s="283" t="s">
        <v>356</v>
      </c>
      <c r="C14" s="270"/>
      <c r="D14" s="271"/>
      <c r="E14" s="169"/>
      <c r="F14" s="392"/>
      <c r="G14" s="170"/>
      <c r="H14" s="170"/>
      <c r="I14" s="170"/>
      <c r="J14" s="170"/>
      <c r="K14" s="170"/>
      <c r="L14" s="169"/>
      <c r="M14" s="169"/>
      <c r="N14" s="169"/>
      <c r="O14" s="393">
        <f t="shared" si="0"/>
        <v>0</v>
      </c>
      <c r="P14" s="394">
        <f t="shared" si="1"/>
        <v>0</v>
      </c>
      <c r="Q14" s="395">
        <v>0</v>
      </c>
      <c r="R14" s="171"/>
      <c r="S14" s="284"/>
      <c r="T14" s="167" t="e">
        <f t="shared" si="2"/>
        <v>#REF!</v>
      </c>
      <c r="U14" s="168" t="e">
        <f>IF(E14=#REF!,F14*#REF!,IF(E14=#REF!,F14*#REF!,IF(E14=#REF!,F14*#REF!,F14)))</f>
        <v>#REF!</v>
      </c>
    </row>
    <row r="15" spans="1:21" x14ac:dyDescent="0.2">
      <c r="A15" s="169"/>
      <c r="B15" s="269" t="s">
        <v>384</v>
      </c>
      <c r="C15" s="270"/>
      <c r="D15" s="271"/>
      <c r="E15" s="169" t="s">
        <v>247</v>
      </c>
      <c r="F15" s="392">
        <v>5000</v>
      </c>
      <c r="G15" s="170">
        <v>1</v>
      </c>
      <c r="H15" s="170" t="s">
        <v>341</v>
      </c>
      <c r="I15" s="170">
        <v>5</v>
      </c>
      <c r="J15" s="170" t="s">
        <v>354</v>
      </c>
      <c r="K15" s="170"/>
      <c r="L15" s="169"/>
      <c r="M15" s="169"/>
      <c r="N15" s="169"/>
      <c r="O15" s="393">
        <f t="shared" si="0"/>
        <v>25000</v>
      </c>
      <c r="P15" s="394">
        <f t="shared" si="1"/>
        <v>25000</v>
      </c>
      <c r="Q15" s="395">
        <v>0</v>
      </c>
      <c r="R15" s="171"/>
      <c r="S15" s="284"/>
      <c r="T15" s="167" t="e">
        <f t="shared" si="2"/>
        <v>#REF!</v>
      </c>
      <c r="U15" s="168" t="e">
        <f>IF(E15=#REF!,F15*#REF!,IF(E15=#REF!,F15*#REF!,IF(E15=#REF!,F15*#REF!,F15)))</f>
        <v>#REF!</v>
      </c>
    </row>
    <row r="16" spans="1:21" x14ac:dyDescent="0.2">
      <c r="A16" s="169"/>
      <c r="B16" s="269" t="s">
        <v>385</v>
      </c>
      <c r="C16" s="270"/>
      <c r="D16" s="271"/>
      <c r="E16" s="169" t="s">
        <v>247</v>
      </c>
      <c r="F16" s="392">
        <v>300</v>
      </c>
      <c r="G16" s="170">
        <v>30</v>
      </c>
      <c r="H16" s="170" t="s">
        <v>340</v>
      </c>
      <c r="I16" s="170">
        <v>5</v>
      </c>
      <c r="J16" s="170" t="s">
        <v>354</v>
      </c>
      <c r="K16" s="170"/>
      <c r="L16" s="169"/>
      <c r="M16" s="169"/>
      <c r="N16" s="169"/>
      <c r="O16" s="393">
        <f t="shared" ref="O16:O20" si="3">PRODUCT(F16,G16,I16,K16,M16)</f>
        <v>45000</v>
      </c>
      <c r="P16" s="394">
        <f t="shared" ref="P16:P20" si="4">O16-Q16</f>
        <v>45000</v>
      </c>
      <c r="Q16" s="395">
        <v>0</v>
      </c>
      <c r="R16" s="171"/>
      <c r="S16" s="284"/>
      <c r="T16" s="167" t="e">
        <f t="shared" si="2"/>
        <v>#REF!</v>
      </c>
      <c r="U16" s="168" t="e">
        <f>IF(E16=#REF!,F16*#REF!,IF(E16=#REF!,F16*#REF!,IF(E16=#REF!,F16*#REF!,F16)))</f>
        <v>#REF!</v>
      </c>
    </row>
    <row r="17" spans="1:21" x14ac:dyDescent="0.2">
      <c r="A17" s="169"/>
      <c r="B17" s="269" t="s">
        <v>386</v>
      </c>
      <c r="C17" s="270"/>
      <c r="D17" s="271"/>
      <c r="E17" s="169" t="s">
        <v>247</v>
      </c>
      <c r="F17" s="392">
        <v>200</v>
      </c>
      <c r="G17" s="170">
        <v>30</v>
      </c>
      <c r="H17" s="170" t="s">
        <v>340</v>
      </c>
      <c r="I17" s="170">
        <v>5</v>
      </c>
      <c r="J17" s="170" t="s">
        <v>354</v>
      </c>
      <c r="K17" s="170"/>
      <c r="L17" s="169"/>
      <c r="M17" s="169"/>
      <c r="N17" s="169"/>
      <c r="O17" s="393">
        <f t="shared" si="3"/>
        <v>30000</v>
      </c>
      <c r="P17" s="394">
        <f t="shared" si="4"/>
        <v>30000</v>
      </c>
      <c r="Q17" s="395">
        <v>0</v>
      </c>
      <c r="R17" s="171"/>
      <c r="S17" s="284"/>
      <c r="T17" s="167" t="e">
        <f t="shared" si="2"/>
        <v>#REF!</v>
      </c>
      <c r="U17" s="168" t="e">
        <f>IF(E17=#REF!,F17*#REF!,IF(E17=#REF!,F17*#REF!,IF(E17=#REF!,F17*#REF!,F17)))</f>
        <v>#REF!</v>
      </c>
    </row>
    <row r="18" spans="1:21" x14ac:dyDescent="0.2">
      <c r="A18" s="169"/>
      <c r="B18" s="269" t="s">
        <v>387</v>
      </c>
      <c r="C18" s="270"/>
      <c r="D18" s="271"/>
      <c r="E18" s="169" t="s">
        <v>247</v>
      </c>
      <c r="F18" s="392">
        <v>3000</v>
      </c>
      <c r="G18" s="170">
        <v>1</v>
      </c>
      <c r="H18" s="170" t="s">
        <v>388</v>
      </c>
      <c r="I18" s="170">
        <v>5</v>
      </c>
      <c r="J18" s="170" t="s">
        <v>389</v>
      </c>
      <c r="K18" s="170"/>
      <c r="L18" s="169"/>
      <c r="M18" s="169"/>
      <c r="N18" s="169"/>
      <c r="O18" s="393">
        <f t="shared" si="3"/>
        <v>15000</v>
      </c>
      <c r="P18" s="394">
        <f t="shared" si="4"/>
        <v>15000</v>
      </c>
      <c r="Q18" s="395">
        <v>0</v>
      </c>
      <c r="R18" s="171"/>
      <c r="S18" s="284"/>
      <c r="T18" s="167" t="e">
        <f t="shared" si="2"/>
        <v>#REF!</v>
      </c>
      <c r="U18" s="168" t="e">
        <f>IF(E18=#REF!,F18*#REF!,IF(E18=#REF!,F18*#REF!,IF(E18=#REF!,F18*#REF!,F18)))</f>
        <v>#REF!</v>
      </c>
    </row>
    <row r="19" spans="1:21" x14ac:dyDescent="0.2">
      <c r="A19" s="169"/>
      <c r="B19" s="269"/>
      <c r="C19" s="270"/>
      <c r="D19" s="271"/>
      <c r="E19" s="169"/>
      <c r="F19" s="392"/>
      <c r="G19" s="170"/>
      <c r="H19" s="170"/>
      <c r="I19" s="170"/>
      <c r="J19" s="170"/>
      <c r="K19" s="170"/>
      <c r="L19" s="169"/>
      <c r="M19" s="169"/>
      <c r="N19" s="169"/>
      <c r="O19" s="393">
        <f t="shared" si="3"/>
        <v>0</v>
      </c>
      <c r="P19" s="394">
        <f t="shared" si="4"/>
        <v>0</v>
      </c>
      <c r="Q19" s="395">
        <v>0</v>
      </c>
      <c r="R19" s="171"/>
      <c r="S19" s="284"/>
      <c r="T19" s="167" t="e">
        <f t="shared" si="2"/>
        <v>#REF!</v>
      </c>
      <c r="U19" s="168" t="e">
        <f>IF(E19=#REF!,F19*#REF!,IF(E19=#REF!,F19*#REF!,IF(E19=#REF!,F19*#REF!,F19)))</f>
        <v>#REF!</v>
      </c>
    </row>
    <row r="20" spans="1:21" x14ac:dyDescent="0.2">
      <c r="A20" s="169"/>
      <c r="B20" s="282" t="s">
        <v>5</v>
      </c>
      <c r="C20" s="270"/>
      <c r="D20" s="271"/>
      <c r="E20" s="169"/>
      <c r="F20" s="392"/>
      <c r="G20" s="170"/>
      <c r="H20" s="170"/>
      <c r="I20" s="170"/>
      <c r="J20" s="170"/>
      <c r="K20" s="170"/>
      <c r="L20" s="169"/>
      <c r="M20" s="169"/>
      <c r="N20" s="169"/>
      <c r="O20" s="393">
        <f t="shared" si="3"/>
        <v>0</v>
      </c>
      <c r="P20" s="394">
        <f t="shared" si="4"/>
        <v>0</v>
      </c>
      <c r="Q20" s="395">
        <v>0</v>
      </c>
      <c r="R20" s="281"/>
      <c r="S20" s="284"/>
      <c r="T20" s="167" t="e">
        <f t="shared" si="2"/>
        <v>#REF!</v>
      </c>
      <c r="U20" s="168" t="e">
        <f>IF(E20=#REF!,F20*#REF!,IF(E20=#REF!,F20*#REF!,IF(E20=#REF!,F20*#REF!,F20)))</f>
        <v>#REF!</v>
      </c>
    </row>
    <row r="21" spans="1:21" x14ac:dyDescent="0.2">
      <c r="A21" s="169"/>
      <c r="B21" s="283" t="s">
        <v>300</v>
      </c>
      <c r="C21" s="270"/>
      <c r="D21" s="271"/>
      <c r="E21" s="169"/>
      <c r="F21" s="392"/>
      <c r="G21" s="170"/>
      <c r="H21" s="170"/>
      <c r="I21" s="170"/>
      <c r="J21" s="170"/>
      <c r="K21" s="170"/>
      <c r="L21" s="169"/>
      <c r="M21" s="169"/>
      <c r="N21" s="169"/>
      <c r="O21" s="393">
        <f t="shared" ref="O21:O34" si="5">PRODUCT(F21,G21,I21,K21,M21)</f>
        <v>0</v>
      </c>
      <c r="P21" s="394">
        <f t="shared" ref="P21:P34" si="6">O21-Q21</f>
        <v>0</v>
      </c>
      <c r="Q21" s="395">
        <v>0</v>
      </c>
      <c r="R21" s="281"/>
      <c r="S21" s="284"/>
      <c r="T21" s="167" t="e">
        <f t="shared" si="2"/>
        <v>#REF!</v>
      </c>
      <c r="U21" s="168" t="e">
        <f>IF(E21=#REF!,F21*#REF!,IF(E21=#REF!,F21*#REF!,IF(E21=#REF!,F21*#REF!,F21)))</f>
        <v>#REF!</v>
      </c>
    </row>
    <row r="22" spans="1:21" x14ac:dyDescent="0.2">
      <c r="A22" s="169"/>
      <c r="B22" s="269" t="s">
        <v>339</v>
      </c>
      <c r="C22" s="270"/>
      <c r="D22" s="271"/>
      <c r="E22" s="169" t="s">
        <v>3</v>
      </c>
      <c r="F22" s="392">
        <v>155000</v>
      </c>
      <c r="G22" s="170">
        <v>1</v>
      </c>
      <c r="H22" s="170" t="s">
        <v>340</v>
      </c>
      <c r="I22" s="170">
        <v>1</v>
      </c>
      <c r="J22" s="170" t="s">
        <v>341</v>
      </c>
      <c r="K22" s="170"/>
      <c r="L22" s="169"/>
      <c r="M22" s="169"/>
      <c r="N22" s="169"/>
      <c r="O22" s="393">
        <f t="shared" si="5"/>
        <v>155000</v>
      </c>
      <c r="P22" s="394">
        <f t="shared" si="6"/>
        <v>155000</v>
      </c>
      <c r="Q22" s="395">
        <v>0</v>
      </c>
      <c r="R22" s="281"/>
      <c r="S22" s="284">
        <v>2</v>
      </c>
      <c r="T22" s="167" t="e">
        <f t="shared" si="2"/>
        <v>#REF!</v>
      </c>
      <c r="U22" s="168" t="e">
        <f>IF(E22=#REF!,F22*#REF!,IF(E22=#REF!,F22*#REF!,IF(E22=#REF!,F22*#REF!,F22)))</f>
        <v>#REF!</v>
      </c>
    </row>
    <row r="23" spans="1:21" x14ac:dyDescent="0.2">
      <c r="A23" s="169"/>
      <c r="B23" s="269" t="s">
        <v>342</v>
      </c>
      <c r="C23" s="270"/>
      <c r="D23" s="271"/>
      <c r="E23" s="169"/>
      <c r="F23" s="392"/>
      <c r="G23" s="170"/>
      <c r="H23" s="170"/>
      <c r="I23" s="170"/>
      <c r="J23" s="170"/>
      <c r="K23" s="170"/>
      <c r="L23" s="169"/>
      <c r="M23" s="169"/>
      <c r="N23" s="169"/>
      <c r="O23" s="393">
        <f t="shared" si="5"/>
        <v>0</v>
      </c>
      <c r="P23" s="394">
        <f t="shared" si="6"/>
        <v>0</v>
      </c>
      <c r="Q23" s="395">
        <v>0</v>
      </c>
      <c r="R23" s="281"/>
      <c r="S23" s="284"/>
      <c r="T23" s="167" t="e">
        <f t="shared" si="2"/>
        <v>#REF!</v>
      </c>
      <c r="U23" s="168" t="e">
        <f>IF(E23=#REF!,F23*#REF!,IF(E23=#REF!,F23*#REF!,IF(E23=#REF!,F23*#REF!,F23)))</f>
        <v>#REF!</v>
      </c>
    </row>
    <row r="24" spans="1:21" x14ac:dyDescent="0.2">
      <c r="A24" s="169"/>
      <c r="B24" s="269"/>
      <c r="C24" s="270" t="s">
        <v>344</v>
      </c>
      <c r="D24" s="271"/>
      <c r="E24" s="169" t="s">
        <v>3</v>
      </c>
      <c r="F24" s="392">
        <v>3200</v>
      </c>
      <c r="G24" s="170">
        <v>15</v>
      </c>
      <c r="H24" s="170" t="s">
        <v>347</v>
      </c>
      <c r="I24" s="170">
        <v>1</v>
      </c>
      <c r="J24" s="170" t="s">
        <v>341</v>
      </c>
      <c r="K24" s="170"/>
      <c r="L24" s="169"/>
      <c r="M24" s="169"/>
      <c r="N24" s="169"/>
      <c r="O24" s="393">
        <f t="shared" si="5"/>
        <v>48000</v>
      </c>
      <c r="P24" s="394">
        <f t="shared" si="6"/>
        <v>48000</v>
      </c>
      <c r="Q24" s="395">
        <v>0</v>
      </c>
      <c r="R24" s="281"/>
      <c r="S24" s="284"/>
      <c r="T24" s="167" t="e">
        <f t="shared" si="2"/>
        <v>#REF!</v>
      </c>
      <c r="U24" s="168" t="e">
        <f>IF(E24=#REF!,F24*#REF!,IF(E24=#REF!,F24*#REF!,IF(E24=#REF!,F24*#REF!,F24)))</f>
        <v>#REF!</v>
      </c>
    </row>
    <row r="25" spans="1:21" x14ac:dyDescent="0.2">
      <c r="A25" s="169"/>
      <c r="B25" s="269" t="s">
        <v>343</v>
      </c>
      <c r="C25" s="270"/>
      <c r="D25" s="271"/>
      <c r="E25" s="169"/>
      <c r="F25" s="392"/>
      <c r="G25" s="170"/>
      <c r="H25" s="170"/>
      <c r="I25" s="170"/>
      <c r="J25" s="170"/>
      <c r="K25" s="170"/>
      <c r="L25" s="169"/>
      <c r="M25" s="169"/>
      <c r="N25" s="169"/>
      <c r="O25" s="393">
        <f t="shared" si="5"/>
        <v>0</v>
      </c>
      <c r="P25" s="394">
        <f t="shared" si="6"/>
        <v>0</v>
      </c>
      <c r="Q25" s="395">
        <v>0</v>
      </c>
      <c r="R25" s="281"/>
      <c r="S25" s="284"/>
      <c r="T25" s="167" t="e">
        <f t="shared" si="2"/>
        <v>#REF!</v>
      </c>
      <c r="U25" s="168" t="e">
        <f>IF(E25=#REF!,F25*#REF!,IF(E25=#REF!,F25*#REF!,IF(E25=#REF!,F25*#REF!,F25)))</f>
        <v>#REF!</v>
      </c>
    </row>
    <row r="26" spans="1:21" x14ac:dyDescent="0.2">
      <c r="A26" s="169"/>
      <c r="B26" s="269"/>
      <c r="C26" s="270" t="s">
        <v>344</v>
      </c>
      <c r="D26" s="271"/>
      <c r="E26" s="169" t="s">
        <v>3</v>
      </c>
      <c r="F26" s="392">
        <v>9700</v>
      </c>
      <c r="G26" s="170">
        <v>14</v>
      </c>
      <c r="H26" s="170" t="s">
        <v>347</v>
      </c>
      <c r="I26" s="170">
        <v>1</v>
      </c>
      <c r="J26" s="170" t="s">
        <v>341</v>
      </c>
      <c r="K26" s="170"/>
      <c r="L26" s="169"/>
      <c r="M26" s="169"/>
      <c r="N26" s="169"/>
      <c r="O26" s="393">
        <f t="shared" si="5"/>
        <v>135800</v>
      </c>
      <c r="P26" s="394">
        <f t="shared" si="6"/>
        <v>135800</v>
      </c>
      <c r="Q26" s="395">
        <v>0</v>
      </c>
      <c r="R26" s="281"/>
      <c r="S26" s="284"/>
      <c r="T26" s="167" t="e">
        <f t="shared" si="2"/>
        <v>#REF!</v>
      </c>
      <c r="U26" s="168" t="e">
        <f>IF(E26=#REF!,F26*#REF!,IF(E26=#REF!,F26*#REF!,IF(E26=#REF!,F26*#REF!,F26)))</f>
        <v>#REF!</v>
      </c>
    </row>
    <row r="27" spans="1:21" x14ac:dyDescent="0.2">
      <c r="A27" s="169"/>
      <c r="B27" s="269" t="s">
        <v>351</v>
      </c>
      <c r="C27" s="270"/>
      <c r="D27" s="271"/>
      <c r="E27" s="169"/>
      <c r="F27" s="392"/>
      <c r="G27" s="170"/>
      <c r="H27" s="170"/>
      <c r="I27" s="170"/>
      <c r="J27" s="170"/>
      <c r="K27" s="170"/>
      <c r="L27" s="169"/>
      <c r="M27" s="169"/>
      <c r="N27" s="169"/>
      <c r="O27" s="393">
        <f t="shared" si="5"/>
        <v>0</v>
      </c>
      <c r="P27" s="394">
        <f t="shared" si="6"/>
        <v>0</v>
      </c>
      <c r="Q27" s="395">
        <v>0</v>
      </c>
      <c r="R27" s="281"/>
      <c r="S27" s="284"/>
      <c r="T27" s="167" t="e">
        <f t="shared" si="2"/>
        <v>#REF!</v>
      </c>
      <c r="U27" s="168" t="e">
        <f>IF(E27=#REF!,F27*#REF!,IF(E27=#REF!,F27*#REF!,IF(E27=#REF!,F27*#REF!,F27)))</f>
        <v>#REF!</v>
      </c>
    </row>
    <row r="28" spans="1:21" x14ac:dyDescent="0.2">
      <c r="A28" s="169"/>
      <c r="B28" s="269"/>
      <c r="C28" s="270" t="s">
        <v>344</v>
      </c>
      <c r="D28" s="271"/>
      <c r="E28" s="169" t="s">
        <v>29</v>
      </c>
      <c r="F28" s="392">
        <v>50</v>
      </c>
      <c r="G28" s="170">
        <v>1</v>
      </c>
      <c r="H28" s="170" t="s">
        <v>341</v>
      </c>
      <c r="I28" s="170"/>
      <c r="J28" s="170"/>
      <c r="K28" s="170"/>
      <c r="L28" s="169"/>
      <c r="M28" s="169"/>
      <c r="N28" s="169"/>
      <c r="O28" s="393">
        <f t="shared" si="5"/>
        <v>50</v>
      </c>
      <c r="P28" s="394">
        <f t="shared" si="6"/>
        <v>50</v>
      </c>
      <c r="Q28" s="395">
        <v>0</v>
      </c>
      <c r="R28" s="281"/>
      <c r="S28" s="284"/>
      <c r="T28" s="167" t="e">
        <f t="shared" si="2"/>
        <v>#REF!</v>
      </c>
      <c r="U28" s="168" t="e">
        <f>IF(E28=#REF!,F28*#REF!,IF(E28=#REF!,F28*#REF!,IF(E28=#REF!,F28*#REF!,F28)))</f>
        <v>#REF!</v>
      </c>
    </row>
    <row r="29" spans="1:21" x14ac:dyDescent="0.2">
      <c r="A29" s="169"/>
      <c r="B29" s="269" t="s">
        <v>353</v>
      </c>
      <c r="C29" s="270"/>
      <c r="D29" s="271"/>
      <c r="E29" s="169"/>
      <c r="F29" s="392"/>
      <c r="G29" s="170"/>
      <c r="H29" s="170"/>
      <c r="I29" s="170"/>
      <c r="J29" s="170"/>
      <c r="K29" s="170"/>
      <c r="L29" s="169"/>
      <c r="M29" s="169"/>
      <c r="N29" s="169"/>
      <c r="O29" s="393">
        <f t="shared" ref="O29" si="7">PRODUCT(F29,G29,I29,K29,M29)</f>
        <v>0</v>
      </c>
      <c r="P29" s="394">
        <f t="shared" ref="P29" si="8">O29-Q29</f>
        <v>0</v>
      </c>
      <c r="Q29" s="395">
        <v>0</v>
      </c>
      <c r="R29" s="281"/>
      <c r="S29" s="284"/>
      <c r="T29" s="167" t="e">
        <f t="shared" si="2"/>
        <v>#REF!</v>
      </c>
      <c r="U29" s="168" t="e">
        <f>IF(E29=#REF!,F29*#REF!,IF(E29=#REF!,F29*#REF!,IF(E29=#REF!,F29*#REF!,F29)))</f>
        <v>#REF!</v>
      </c>
    </row>
    <row r="30" spans="1:21" x14ac:dyDescent="0.2">
      <c r="A30" s="169"/>
      <c r="B30" s="269"/>
      <c r="C30" s="270" t="s">
        <v>344</v>
      </c>
      <c r="D30" s="271"/>
      <c r="E30" s="169" t="s">
        <v>3</v>
      </c>
      <c r="F30" s="392">
        <v>18000</v>
      </c>
      <c r="G30" s="170">
        <v>1</v>
      </c>
      <c r="H30" s="170" t="s">
        <v>341</v>
      </c>
      <c r="I30" s="170"/>
      <c r="J30" s="170"/>
      <c r="K30" s="170"/>
      <c r="L30" s="169"/>
      <c r="M30" s="169"/>
      <c r="N30" s="169"/>
      <c r="O30" s="393">
        <f t="shared" ref="O30" si="9">PRODUCT(F30,G30,I30,K30,M30)</f>
        <v>18000</v>
      </c>
      <c r="P30" s="394">
        <f t="shared" ref="P30" si="10">O30-Q30</f>
        <v>18000</v>
      </c>
      <c r="Q30" s="395">
        <v>0</v>
      </c>
      <c r="R30" s="281"/>
      <c r="S30" s="284"/>
      <c r="T30" s="167" t="e">
        <f t="shared" si="2"/>
        <v>#REF!</v>
      </c>
      <c r="U30" s="168" t="e">
        <f>IF(E30=#REF!,F30*#REF!,IF(E30=#REF!,F30*#REF!,IF(E30=#REF!,F30*#REF!,F30)))</f>
        <v>#REF!</v>
      </c>
    </row>
    <row r="31" spans="1:21" x14ac:dyDescent="0.2">
      <c r="A31" s="169"/>
      <c r="B31" s="269" t="s">
        <v>352</v>
      </c>
      <c r="C31" s="270"/>
      <c r="D31" s="271"/>
      <c r="E31" s="169"/>
      <c r="F31" s="392"/>
      <c r="G31" s="170"/>
      <c r="H31" s="170"/>
      <c r="I31" s="170"/>
      <c r="J31" s="170"/>
      <c r="K31" s="170"/>
      <c r="L31" s="169"/>
      <c r="M31" s="169"/>
      <c r="N31" s="169"/>
      <c r="O31" s="393">
        <f t="shared" si="5"/>
        <v>0</v>
      </c>
      <c r="P31" s="394">
        <f t="shared" si="6"/>
        <v>0</v>
      </c>
      <c r="Q31" s="395">
        <v>0</v>
      </c>
      <c r="R31" s="281"/>
      <c r="S31" s="284"/>
      <c r="T31" s="167" t="e">
        <f t="shared" si="2"/>
        <v>#REF!</v>
      </c>
      <c r="U31" s="168" t="e">
        <f>IF(E31=#REF!,F31*#REF!,IF(E31=#REF!,F31*#REF!,IF(E31=#REF!,F31*#REF!,F31)))</f>
        <v>#REF!</v>
      </c>
    </row>
    <row r="32" spans="1:21" ht="22" x14ac:dyDescent="0.2">
      <c r="A32" s="169"/>
      <c r="B32" s="269"/>
      <c r="C32" s="270" t="s">
        <v>344</v>
      </c>
      <c r="D32" s="271"/>
      <c r="E32" s="169" t="s">
        <v>3</v>
      </c>
      <c r="F32" s="392">
        <v>17500</v>
      </c>
      <c r="G32" s="170">
        <v>1</v>
      </c>
      <c r="H32" s="170" t="s">
        <v>341</v>
      </c>
      <c r="I32" s="170"/>
      <c r="J32" s="170"/>
      <c r="K32" s="170"/>
      <c r="L32" s="169"/>
      <c r="M32" s="169"/>
      <c r="N32" s="169"/>
      <c r="O32" s="393">
        <f t="shared" si="5"/>
        <v>17500</v>
      </c>
      <c r="P32" s="394">
        <f t="shared" si="6"/>
        <v>17500</v>
      </c>
      <c r="Q32" s="395">
        <v>0</v>
      </c>
      <c r="R32" s="281" t="s">
        <v>357</v>
      </c>
      <c r="S32" s="284"/>
      <c r="T32" s="167" t="e">
        <f t="shared" si="2"/>
        <v>#REF!</v>
      </c>
      <c r="U32" s="168" t="e">
        <f>IF(E32=#REF!,F32*#REF!,IF(E32=#REF!,F32*#REF!,IF(E32=#REF!,F32*#REF!,F32)))</f>
        <v>#REF!</v>
      </c>
    </row>
    <row r="33" spans="1:21" x14ac:dyDescent="0.2">
      <c r="A33" s="169"/>
      <c r="B33" s="283" t="s">
        <v>301</v>
      </c>
      <c r="C33" s="270"/>
      <c r="D33" s="271"/>
      <c r="E33" s="169"/>
      <c r="F33" s="392"/>
      <c r="G33" s="170"/>
      <c r="H33" s="170"/>
      <c r="I33" s="170"/>
      <c r="J33" s="170"/>
      <c r="K33" s="170"/>
      <c r="L33" s="169"/>
      <c r="M33" s="169"/>
      <c r="N33" s="169"/>
      <c r="O33" s="393">
        <f t="shared" si="5"/>
        <v>0</v>
      </c>
      <c r="P33" s="394">
        <f t="shared" si="6"/>
        <v>0</v>
      </c>
      <c r="Q33" s="395">
        <v>0</v>
      </c>
      <c r="R33" s="281"/>
      <c r="S33" s="284"/>
      <c r="T33" s="167" t="e">
        <f t="shared" si="2"/>
        <v>#REF!</v>
      </c>
      <c r="U33" s="168" t="e">
        <f>IF(E33=#REF!,F33*#REF!,IF(E33=#REF!,F33*#REF!,IF(E33=#REF!,F33*#REF!,F33)))</f>
        <v>#REF!</v>
      </c>
    </row>
    <row r="34" spans="1:21" ht="22" x14ac:dyDescent="0.2">
      <c r="A34" s="169"/>
      <c r="B34" s="269"/>
      <c r="C34" s="270" t="s">
        <v>344</v>
      </c>
      <c r="D34" s="271"/>
      <c r="E34" s="169" t="s">
        <v>3</v>
      </c>
      <c r="F34" s="392">
        <v>275000</v>
      </c>
      <c r="G34" s="170">
        <v>1</v>
      </c>
      <c r="H34" s="170" t="s">
        <v>355</v>
      </c>
      <c r="I34" s="170"/>
      <c r="J34" s="170"/>
      <c r="K34" s="170"/>
      <c r="L34" s="169"/>
      <c r="M34" s="169"/>
      <c r="N34" s="169"/>
      <c r="O34" s="393">
        <f t="shared" si="5"/>
        <v>275000</v>
      </c>
      <c r="P34" s="394">
        <f t="shared" si="6"/>
        <v>175000</v>
      </c>
      <c r="Q34" s="395">
        <v>100000</v>
      </c>
      <c r="R34" s="281" t="s">
        <v>359</v>
      </c>
      <c r="S34" s="284"/>
      <c r="T34" s="167" t="e">
        <f t="shared" si="2"/>
        <v>#REF!</v>
      </c>
      <c r="U34" s="168" t="e">
        <f>IF(E34=#REF!,F34*#REF!,IF(E34=#REF!,F34*#REF!,IF(E34=#REF!,F34*#REF!,F34)))</f>
        <v>#REF!</v>
      </c>
    </row>
    <row r="35" spans="1:21" hidden="1" outlineLevel="1" x14ac:dyDescent="0.2">
      <c r="A35" s="169"/>
      <c r="B35" s="269"/>
      <c r="C35" s="270"/>
      <c r="D35" s="271"/>
      <c r="E35" s="169"/>
      <c r="F35" s="392"/>
      <c r="G35" s="170"/>
      <c r="H35" s="170"/>
      <c r="I35" s="170"/>
      <c r="J35" s="170"/>
      <c r="K35" s="170"/>
      <c r="L35" s="169"/>
      <c r="M35" s="169"/>
      <c r="N35" s="169"/>
      <c r="O35" s="393">
        <f t="shared" ref="O35:O39" si="11">PRODUCT(F35,G35,I35,K35,M35)</f>
        <v>0</v>
      </c>
      <c r="P35" s="394">
        <f t="shared" ref="P35:P39" si="12">O35-Q35</f>
        <v>0</v>
      </c>
      <c r="Q35" s="395">
        <v>0</v>
      </c>
      <c r="R35" s="281"/>
      <c r="S35" s="284"/>
      <c r="T35" s="167" t="e">
        <f t="shared" si="2"/>
        <v>#REF!</v>
      </c>
      <c r="U35" s="168" t="e">
        <f>IF(E35=#REF!,F35*#REF!,IF(E35=#REF!,F35*#REF!,IF(E35=#REF!,F35*#REF!,F35)))</f>
        <v>#REF!</v>
      </c>
    </row>
    <row r="36" spans="1:21" hidden="1" outlineLevel="1" x14ac:dyDescent="0.2">
      <c r="A36" s="169"/>
      <c r="B36" s="269"/>
      <c r="C36" s="270"/>
      <c r="D36" s="271"/>
      <c r="E36" s="169"/>
      <c r="F36" s="392"/>
      <c r="G36" s="170"/>
      <c r="H36" s="170"/>
      <c r="I36" s="170"/>
      <c r="J36" s="170"/>
      <c r="K36" s="170"/>
      <c r="L36" s="169"/>
      <c r="M36" s="169"/>
      <c r="N36" s="169"/>
      <c r="O36" s="393">
        <f t="shared" si="11"/>
        <v>0</v>
      </c>
      <c r="P36" s="394">
        <f t="shared" si="12"/>
        <v>0</v>
      </c>
      <c r="Q36" s="395">
        <v>0</v>
      </c>
      <c r="R36" s="281"/>
      <c r="S36" s="284"/>
      <c r="T36" s="167" t="e">
        <f t="shared" si="2"/>
        <v>#REF!</v>
      </c>
      <c r="U36" s="168" t="e">
        <f>IF(E36=#REF!,F36*#REF!,IF(E36=#REF!,F36*#REF!,IF(E36=#REF!,F36*#REF!,F36)))</f>
        <v>#REF!</v>
      </c>
    </row>
    <row r="37" spans="1:21" hidden="1" outlineLevel="1" x14ac:dyDescent="0.2">
      <c r="A37" s="169"/>
      <c r="B37" s="269"/>
      <c r="C37" s="270"/>
      <c r="D37" s="271"/>
      <c r="E37" s="169"/>
      <c r="F37" s="392"/>
      <c r="G37" s="170"/>
      <c r="H37" s="170"/>
      <c r="I37" s="170"/>
      <c r="J37" s="170"/>
      <c r="K37" s="170"/>
      <c r="L37" s="169"/>
      <c r="M37" s="169"/>
      <c r="N37" s="169"/>
      <c r="O37" s="393">
        <f t="shared" si="11"/>
        <v>0</v>
      </c>
      <c r="P37" s="394">
        <f t="shared" si="12"/>
        <v>0</v>
      </c>
      <c r="Q37" s="395">
        <v>0</v>
      </c>
      <c r="R37" s="281"/>
      <c r="S37" s="284"/>
      <c r="T37" s="167" t="e">
        <f t="shared" si="2"/>
        <v>#REF!</v>
      </c>
      <c r="U37" s="168" t="e">
        <f>IF(E37=#REF!,F37*#REF!,IF(E37=#REF!,F37*#REF!,IF(E37=#REF!,F37*#REF!,F37)))</f>
        <v>#REF!</v>
      </c>
    </row>
    <row r="38" spans="1:21" collapsed="1" x14ac:dyDescent="0.2">
      <c r="A38" s="169"/>
      <c r="B38" s="269"/>
      <c r="C38" s="270"/>
      <c r="D38" s="271"/>
      <c r="E38" s="169"/>
      <c r="F38" s="392"/>
      <c r="G38" s="170"/>
      <c r="H38" s="170"/>
      <c r="I38" s="170"/>
      <c r="J38" s="170"/>
      <c r="K38" s="170"/>
      <c r="L38" s="169"/>
      <c r="M38" s="169"/>
      <c r="N38" s="169"/>
      <c r="O38" s="393">
        <f t="shared" si="11"/>
        <v>0</v>
      </c>
      <c r="P38" s="394">
        <f t="shared" si="12"/>
        <v>0</v>
      </c>
      <c r="Q38" s="395">
        <v>0</v>
      </c>
      <c r="R38" s="281"/>
      <c r="S38" s="284"/>
      <c r="T38" s="167" t="e">
        <f t="shared" si="2"/>
        <v>#REF!</v>
      </c>
      <c r="U38" s="168" t="e">
        <f>IF(E38=#REF!,F38*#REF!,IF(E38=#REF!,F38*#REF!,IF(E38=#REF!,F38*#REF!,F38)))</f>
        <v>#REF!</v>
      </c>
    </row>
    <row r="39" spans="1:21" x14ac:dyDescent="0.2">
      <c r="A39" s="169"/>
      <c r="B39" s="283" t="s">
        <v>364</v>
      </c>
      <c r="C39" s="270"/>
      <c r="D39" s="271"/>
      <c r="E39" s="169"/>
      <c r="F39" s="392"/>
      <c r="G39" s="170"/>
      <c r="H39" s="170"/>
      <c r="I39" s="170"/>
      <c r="J39" s="170"/>
      <c r="K39" s="170"/>
      <c r="L39" s="169"/>
      <c r="M39" s="169"/>
      <c r="N39" s="169"/>
      <c r="O39" s="393">
        <f t="shared" si="11"/>
        <v>0</v>
      </c>
      <c r="P39" s="394">
        <f t="shared" si="12"/>
        <v>0</v>
      </c>
      <c r="Q39" s="395">
        <v>0</v>
      </c>
      <c r="R39" s="281"/>
      <c r="S39" s="284"/>
      <c r="T39" s="167" t="e">
        <f t="shared" si="2"/>
        <v>#REF!</v>
      </c>
      <c r="U39" s="168" t="e">
        <f>IF(E39=#REF!,F39*#REF!,IF(E39=#REF!,F39*#REF!,IF(E39=#REF!,F39*#REF!,F39)))</f>
        <v>#REF!</v>
      </c>
    </row>
    <row r="40" spans="1:21" x14ac:dyDescent="0.2">
      <c r="A40" s="169"/>
      <c r="B40" s="283" t="s">
        <v>348</v>
      </c>
      <c r="C40" s="270"/>
      <c r="D40" s="271"/>
      <c r="E40" s="169"/>
      <c r="F40" s="392"/>
      <c r="G40" s="170"/>
      <c r="H40" s="170"/>
      <c r="I40" s="170"/>
      <c r="J40" s="170"/>
      <c r="K40" s="170"/>
      <c r="L40" s="169"/>
      <c r="M40" s="169"/>
      <c r="N40" s="169"/>
      <c r="O40" s="393">
        <f t="shared" si="0"/>
        <v>0</v>
      </c>
      <c r="P40" s="394">
        <f t="shared" si="1"/>
        <v>0</v>
      </c>
      <c r="Q40" s="395">
        <v>0</v>
      </c>
      <c r="R40" s="281"/>
      <c r="S40" s="284"/>
      <c r="T40" s="167" t="e">
        <f t="shared" si="2"/>
        <v>#REF!</v>
      </c>
      <c r="U40" s="168" t="e">
        <f>IF(E40=#REF!,F40*#REF!,IF(E40=#REF!,F40*#REF!,IF(E40=#REF!,F40*#REF!,F40)))</f>
        <v>#REF!</v>
      </c>
    </row>
    <row r="41" spans="1:21" x14ac:dyDescent="0.2">
      <c r="A41" s="169"/>
      <c r="B41" s="269" t="s">
        <v>339</v>
      </c>
      <c r="C41" s="270"/>
      <c r="D41" s="271"/>
      <c r="E41" s="169" t="s">
        <v>3</v>
      </c>
      <c r="F41" s="392">
        <v>155000</v>
      </c>
      <c r="G41" s="170">
        <v>3</v>
      </c>
      <c r="H41" s="170" t="s">
        <v>340</v>
      </c>
      <c r="I41" s="170">
        <v>2</v>
      </c>
      <c r="J41" s="170" t="s">
        <v>341</v>
      </c>
      <c r="K41" s="170"/>
      <c r="L41" s="169"/>
      <c r="M41" s="169"/>
      <c r="N41" s="169"/>
      <c r="O41" s="393">
        <f t="shared" si="0"/>
        <v>930000</v>
      </c>
      <c r="P41" s="394">
        <f t="shared" si="1"/>
        <v>930000</v>
      </c>
      <c r="Q41" s="395">
        <v>0</v>
      </c>
      <c r="R41" s="281"/>
      <c r="S41" s="284">
        <v>2</v>
      </c>
      <c r="T41" s="167" t="e">
        <f t="shared" si="2"/>
        <v>#REF!</v>
      </c>
      <c r="U41" s="168" t="e">
        <f>IF(E41=#REF!,F41*#REF!,IF(E41=#REF!,F41*#REF!,IF(E41=#REF!,F41*#REF!,F41)))</f>
        <v>#REF!</v>
      </c>
    </row>
    <row r="42" spans="1:21" ht="33" x14ac:dyDescent="0.2">
      <c r="A42" s="169"/>
      <c r="B42" s="269" t="s">
        <v>360</v>
      </c>
      <c r="C42" s="270"/>
      <c r="D42" s="271"/>
      <c r="E42" s="169" t="s">
        <v>3</v>
      </c>
      <c r="F42" s="392">
        <v>6380</v>
      </c>
      <c r="G42" s="170">
        <v>3</v>
      </c>
      <c r="H42" s="170" t="s">
        <v>340</v>
      </c>
      <c r="I42" s="170">
        <v>2</v>
      </c>
      <c r="J42" s="170" t="s">
        <v>341</v>
      </c>
      <c r="K42" s="170"/>
      <c r="L42" s="169"/>
      <c r="M42" s="169"/>
      <c r="N42" s="169"/>
      <c r="O42" s="393">
        <f t="shared" ref="O42" si="13">PRODUCT(F42,G42,I42,K42,M42)</f>
        <v>38280</v>
      </c>
      <c r="P42" s="394">
        <f t="shared" ref="P42" si="14">O42-Q42</f>
        <v>38280</v>
      </c>
      <c r="Q42" s="395">
        <v>0</v>
      </c>
      <c r="R42" s="281" t="s">
        <v>361</v>
      </c>
      <c r="S42" s="284"/>
      <c r="T42" s="167" t="e">
        <f t="shared" si="2"/>
        <v>#REF!</v>
      </c>
      <c r="U42" s="168" t="e">
        <f>IF(E42=#REF!,F42*#REF!,IF(E42=#REF!,F42*#REF!,IF(E42=#REF!,F42*#REF!,F42)))</f>
        <v>#REF!</v>
      </c>
    </row>
    <row r="43" spans="1:21" x14ac:dyDescent="0.2">
      <c r="A43" s="169"/>
      <c r="B43" s="283" t="s">
        <v>349</v>
      </c>
      <c r="C43" s="270"/>
      <c r="D43" s="271"/>
      <c r="E43" s="169"/>
      <c r="F43" s="392"/>
      <c r="G43" s="170"/>
      <c r="H43" s="170"/>
      <c r="I43" s="170"/>
      <c r="J43" s="170"/>
      <c r="K43" s="170"/>
      <c r="L43" s="169"/>
      <c r="M43" s="169"/>
      <c r="N43" s="169"/>
      <c r="O43" s="393">
        <f t="shared" si="0"/>
        <v>0</v>
      </c>
      <c r="P43" s="394">
        <f t="shared" si="1"/>
        <v>0</v>
      </c>
      <c r="Q43" s="395">
        <v>0</v>
      </c>
      <c r="R43" s="281"/>
      <c r="S43" s="284"/>
      <c r="T43" s="167" t="e">
        <f t="shared" si="2"/>
        <v>#REF!</v>
      </c>
      <c r="U43" s="168" t="e">
        <f>IF(E43=#REF!,F43*#REF!,IF(E43=#REF!,F43*#REF!,IF(E43=#REF!,F43*#REF!,F43)))</f>
        <v>#REF!</v>
      </c>
    </row>
    <row r="44" spans="1:21" x14ac:dyDescent="0.2">
      <c r="A44" s="169"/>
      <c r="B44" s="269" t="s">
        <v>342</v>
      </c>
      <c r="C44" s="270"/>
      <c r="D44" s="271"/>
      <c r="E44" s="169"/>
      <c r="F44" s="392"/>
      <c r="G44" s="170"/>
      <c r="H44" s="170"/>
      <c r="I44" s="170"/>
      <c r="J44" s="170"/>
      <c r="K44" s="170"/>
      <c r="L44" s="169"/>
      <c r="M44" s="169"/>
      <c r="N44" s="169"/>
      <c r="O44" s="393">
        <f t="shared" si="0"/>
        <v>0</v>
      </c>
      <c r="P44" s="394">
        <f t="shared" si="1"/>
        <v>0</v>
      </c>
      <c r="Q44" s="395">
        <v>0</v>
      </c>
      <c r="R44" s="281"/>
      <c r="S44" s="284"/>
      <c r="T44" s="167" t="e">
        <f t="shared" si="2"/>
        <v>#REF!</v>
      </c>
      <c r="U44" s="168" t="e">
        <f>IF(E44=#REF!,F44*#REF!,IF(E44=#REF!,F44*#REF!,IF(E44=#REF!,F44*#REF!,F44)))</f>
        <v>#REF!</v>
      </c>
    </row>
    <row r="45" spans="1:21" ht="22" x14ac:dyDescent="0.2">
      <c r="A45" s="169"/>
      <c r="B45" s="269"/>
      <c r="C45" s="270" t="s">
        <v>344</v>
      </c>
      <c r="D45" s="271"/>
      <c r="E45" s="169" t="s">
        <v>3</v>
      </c>
      <c r="F45" s="392">
        <v>3200</v>
      </c>
      <c r="G45" s="170">
        <v>15</v>
      </c>
      <c r="H45" s="170" t="s">
        <v>347</v>
      </c>
      <c r="I45" s="170">
        <v>3</v>
      </c>
      <c r="J45" s="170" t="s">
        <v>341</v>
      </c>
      <c r="K45" s="170"/>
      <c r="L45" s="169"/>
      <c r="M45" s="169"/>
      <c r="N45" s="169"/>
      <c r="O45" s="393">
        <f t="shared" si="0"/>
        <v>144000</v>
      </c>
      <c r="P45" s="394">
        <f t="shared" si="1"/>
        <v>144000</v>
      </c>
      <c r="Q45" s="395">
        <v>0</v>
      </c>
      <c r="R45" s="281" t="s">
        <v>359</v>
      </c>
      <c r="S45" s="284"/>
      <c r="T45" s="167" t="e">
        <f t="shared" si="2"/>
        <v>#REF!</v>
      </c>
      <c r="U45" s="168" t="e">
        <f>IF(E45=#REF!,F45*#REF!,IF(E45=#REF!,F45*#REF!,IF(E45=#REF!,F45*#REF!,F45)))</f>
        <v>#REF!</v>
      </c>
    </row>
    <row r="46" spans="1:21" ht="22" x14ac:dyDescent="0.2">
      <c r="A46" s="169"/>
      <c r="B46" s="269"/>
      <c r="C46" s="270" t="s">
        <v>345</v>
      </c>
      <c r="D46" s="271"/>
      <c r="E46" s="169" t="s">
        <v>3</v>
      </c>
      <c r="F46" s="392">
        <v>3000</v>
      </c>
      <c r="G46" s="170">
        <v>30</v>
      </c>
      <c r="H46" s="170" t="s">
        <v>347</v>
      </c>
      <c r="I46" s="170">
        <v>2</v>
      </c>
      <c r="J46" s="170" t="s">
        <v>341</v>
      </c>
      <c r="K46" s="170"/>
      <c r="L46" s="169"/>
      <c r="M46" s="169"/>
      <c r="N46" s="169"/>
      <c r="O46" s="393">
        <f t="shared" si="0"/>
        <v>180000</v>
      </c>
      <c r="P46" s="394">
        <f t="shared" si="1"/>
        <v>180000</v>
      </c>
      <c r="Q46" s="395">
        <v>0</v>
      </c>
      <c r="R46" s="281" t="s">
        <v>359</v>
      </c>
      <c r="S46" s="284"/>
      <c r="T46" s="167" t="e">
        <f t="shared" si="2"/>
        <v>#REF!</v>
      </c>
      <c r="U46" s="168" t="e">
        <f>IF(E46=#REF!,F46*#REF!,IF(E46=#REF!,F46*#REF!,IF(E46=#REF!,F46*#REF!,F46)))</f>
        <v>#REF!</v>
      </c>
    </row>
    <row r="47" spans="1:21" ht="22" x14ac:dyDescent="0.2">
      <c r="A47" s="169"/>
      <c r="B47" s="269"/>
      <c r="C47" s="270" t="s">
        <v>346</v>
      </c>
      <c r="D47" s="271"/>
      <c r="E47" s="169" t="s">
        <v>3</v>
      </c>
      <c r="F47" s="392">
        <v>2500</v>
      </c>
      <c r="G47" s="170">
        <v>60</v>
      </c>
      <c r="H47" s="170" t="s">
        <v>347</v>
      </c>
      <c r="I47" s="170">
        <v>1</v>
      </c>
      <c r="J47" s="170" t="s">
        <v>341</v>
      </c>
      <c r="K47" s="170"/>
      <c r="L47" s="169"/>
      <c r="M47" s="169"/>
      <c r="N47" s="169"/>
      <c r="O47" s="393">
        <f t="shared" si="0"/>
        <v>150000</v>
      </c>
      <c r="P47" s="394">
        <f t="shared" si="1"/>
        <v>150000</v>
      </c>
      <c r="Q47" s="395">
        <v>0</v>
      </c>
      <c r="R47" s="281" t="s">
        <v>359</v>
      </c>
      <c r="S47" s="284"/>
      <c r="T47" s="167" t="e">
        <f t="shared" si="2"/>
        <v>#REF!</v>
      </c>
      <c r="U47" s="168" t="e">
        <f>IF(E47=#REF!,F47*#REF!,IF(E47=#REF!,F47*#REF!,IF(E47=#REF!,F47*#REF!,F47)))</f>
        <v>#REF!</v>
      </c>
    </row>
    <row r="48" spans="1:21" x14ac:dyDescent="0.2">
      <c r="A48" s="169"/>
      <c r="B48" s="269" t="s">
        <v>343</v>
      </c>
      <c r="C48" s="270"/>
      <c r="D48" s="271"/>
      <c r="E48" s="169"/>
      <c r="F48" s="392"/>
      <c r="G48" s="170"/>
      <c r="H48" s="170"/>
      <c r="I48" s="170"/>
      <c r="J48" s="170"/>
      <c r="K48" s="170"/>
      <c r="L48" s="169"/>
      <c r="M48" s="169"/>
      <c r="N48" s="169"/>
      <c r="O48" s="393">
        <f t="shared" si="0"/>
        <v>0</v>
      </c>
      <c r="P48" s="394">
        <f t="shared" si="1"/>
        <v>0</v>
      </c>
      <c r="Q48" s="395">
        <v>0</v>
      </c>
      <c r="R48" s="281"/>
      <c r="S48" s="284"/>
      <c r="T48" s="167" t="e">
        <f t="shared" si="2"/>
        <v>#REF!</v>
      </c>
      <c r="U48" s="168" t="e">
        <f>IF(E48=#REF!,F48*#REF!,IF(E48=#REF!,F48*#REF!,IF(E48=#REF!,F48*#REF!,F48)))</f>
        <v>#REF!</v>
      </c>
    </row>
    <row r="49" spans="1:21" ht="22" x14ac:dyDescent="0.2">
      <c r="A49" s="169"/>
      <c r="B49" s="269"/>
      <c r="C49" s="270" t="s">
        <v>344</v>
      </c>
      <c r="D49" s="271"/>
      <c r="E49" s="169" t="s">
        <v>3</v>
      </c>
      <c r="F49" s="392">
        <v>9700</v>
      </c>
      <c r="G49" s="170">
        <v>14</v>
      </c>
      <c r="H49" s="170" t="s">
        <v>347</v>
      </c>
      <c r="I49" s="170">
        <v>3</v>
      </c>
      <c r="J49" s="170" t="s">
        <v>341</v>
      </c>
      <c r="K49" s="170"/>
      <c r="L49" s="169"/>
      <c r="M49" s="169"/>
      <c r="N49" s="169"/>
      <c r="O49" s="393">
        <f t="shared" si="0"/>
        <v>407400</v>
      </c>
      <c r="P49" s="394">
        <f t="shared" si="1"/>
        <v>407400</v>
      </c>
      <c r="Q49" s="395">
        <v>0</v>
      </c>
      <c r="R49" s="281" t="s">
        <v>359</v>
      </c>
      <c r="S49" s="284"/>
      <c r="T49" s="167" t="e">
        <f t="shared" si="2"/>
        <v>#REF!</v>
      </c>
      <c r="U49" s="168" t="e">
        <f>IF(E49=#REF!,F49*#REF!,IF(E49=#REF!,F49*#REF!,IF(E49=#REF!,F49*#REF!,F49)))</f>
        <v>#REF!</v>
      </c>
    </row>
    <row r="50" spans="1:21" ht="22" x14ac:dyDescent="0.2">
      <c r="A50" s="169"/>
      <c r="B50" s="269"/>
      <c r="C50" s="270" t="s">
        <v>345</v>
      </c>
      <c r="D50" s="271"/>
      <c r="E50" s="169" t="s">
        <v>3</v>
      </c>
      <c r="F50" s="392">
        <v>9300</v>
      </c>
      <c r="G50" s="170">
        <v>29</v>
      </c>
      <c r="H50" s="170" t="s">
        <v>347</v>
      </c>
      <c r="I50" s="170">
        <v>2</v>
      </c>
      <c r="J50" s="170" t="s">
        <v>341</v>
      </c>
      <c r="K50" s="170"/>
      <c r="L50" s="169"/>
      <c r="M50" s="169"/>
      <c r="N50" s="169"/>
      <c r="O50" s="393">
        <f t="shared" si="0"/>
        <v>539400</v>
      </c>
      <c r="P50" s="394">
        <f t="shared" si="1"/>
        <v>539400</v>
      </c>
      <c r="Q50" s="395">
        <v>0</v>
      </c>
      <c r="R50" s="281" t="s">
        <v>359</v>
      </c>
      <c r="S50" s="284"/>
      <c r="T50" s="167" t="e">
        <f t="shared" si="2"/>
        <v>#REF!</v>
      </c>
      <c r="U50" s="168" t="e">
        <f>IF(E50=#REF!,F50*#REF!,IF(E50=#REF!,F50*#REF!,IF(E50=#REF!,F50*#REF!,F50)))</f>
        <v>#REF!</v>
      </c>
    </row>
    <row r="51" spans="1:21" ht="22" x14ac:dyDescent="0.2">
      <c r="A51" s="169"/>
      <c r="B51" s="269"/>
      <c r="C51" s="270" t="s">
        <v>346</v>
      </c>
      <c r="D51" s="271"/>
      <c r="E51" s="169" t="s">
        <v>3</v>
      </c>
      <c r="F51" s="392">
        <v>9000</v>
      </c>
      <c r="G51" s="170">
        <v>59</v>
      </c>
      <c r="H51" s="170" t="s">
        <v>347</v>
      </c>
      <c r="I51" s="170">
        <v>1</v>
      </c>
      <c r="J51" s="170" t="s">
        <v>341</v>
      </c>
      <c r="K51" s="170"/>
      <c r="L51" s="169"/>
      <c r="M51" s="169"/>
      <c r="N51" s="169"/>
      <c r="O51" s="393">
        <f t="shared" si="0"/>
        <v>531000</v>
      </c>
      <c r="P51" s="394">
        <f t="shared" si="1"/>
        <v>531000</v>
      </c>
      <c r="Q51" s="395">
        <v>0</v>
      </c>
      <c r="R51" s="281" t="s">
        <v>359</v>
      </c>
      <c r="S51" s="284"/>
      <c r="T51" s="167" t="e">
        <f t="shared" si="2"/>
        <v>#REF!</v>
      </c>
      <c r="U51" s="168" t="e">
        <f>IF(E51=#REF!,F51*#REF!,IF(E51=#REF!,F51*#REF!,IF(E51=#REF!,F51*#REF!,F51)))</f>
        <v>#REF!</v>
      </c>
    </row>
    <row r="52" spans="1:21" x14ac:dyDescent="0.2">
      <c r="A52" s="169"/>
      <c r="B52" s="283" t="s">
        <v>350</v>
      </c>
      <c r="C52" s="270"/>
      <c r="D52" s="271"/>
      <c r="E52" s="169"/>
      <c r="F52" s="392"/>
      <c r="G52" s="170"/>
      <c r="H52" s="170"/>
      <c r="I52" s="170"/>
      <c r="J52" s="170"/>
      <c r="K52" s="170"/>
      <c r="L52" s="169"/>
      <c r="M52" s="169"/>
      <c r="N52" s="169"/>
      <c r="O52" s="393">
        <f t="shared" si="0"/>
        <v>0</v>
      </c>
      <c r="P52" s="394">
        <f t="shared" si="1"/>
        <v>0</v>
      </c>
      <c r="Q52" s="395">
        <v>0</v>
      </c>
      <c r="R52" s="281"/>
      <c r="S52" s="284"/>
      <c r="T52" s="167" t="e">
        <f t="shared" si="2"/>
        <v>#REF!</v>
      </c>
      <c r="U52" s="168" t="e">
        <f>IF(E52=#REF!,F52*#REF!,IF(E52=#REF!,F52*#REF!,IF(E52=#REF!,F52*#REF!,F52)))</f>
        <v>#REF!</v>
      </c>
    </row>
    <row r="53" spans="1:21" x14ac:dyDescent="0.2">
      <c r="A53" s="169"/>
      <c r="B53" s="269" t="s">
        <v>351</v>
      </c>
      <c r="C53" s="270"/>
      <c r="D53" s="271"/>
      <c r="E53" s="169"/>
      <c r="F53" s="392"/>
      <c r="G53" s="170"/>
      <c r="H53" s="170"/>
      <c r="I53" s="170"/>
      <c r="J53" s="170"/>
      <c r="K53" s="170"/>
      <c r="L53" s="169"/>
      <c r="M53" s="169"/>
      <c r="N53" s="169"/>
      <c r="O53" s="393">
        <f t="shared" si="0"/>
        <v>0</v>
      </c>
      <c r="P53" s="394">
        <f t="shared" si="1"/>
        <v>0</v>
      </c>
      <c r="Q53" s="395">
        <v>0</v>
      </c>
      <c r="R53" s="281"/>
      <c r="S53" s="284"/>
      <c r="T53" s="167" t="e">
        <f t="shared" si="2"/>
        <v>#REF!</v>
      </c>
      <c r="U53" s="168" t="e">
        <f>IF(E53=#REF!,F53*#REF!,IF(E53=#REF!,F53*#REF!,IF(E53=#REF!,F53*#REF!,F53)))</f>
        <v>#REF!</v>
      </c>
    </row>
    <row r="54" spans="1:21" x14ac:dyDescent="0.2">
      <c r="A54" s="169"/>
      <c r="B54" s="269"/>
      <c r="C54" s="270" t="s">
        <v>344</v>
      </c>
      <c r="D54" s="271"/>
      <c r="E54" s="169" t="s">
        <v>29</v>
      </c>
      <c r="F54" s="392">
        <v>50</v>
      </c>
      <c r="G54" s="170">
        <v>3</v>
      </c>
      <c r="H54" s="170" t="s">
        <v>341</v>
      </c>
      <c r="I54" s="170"/>
      <c r="J54" s="170"/>
      <c r="K54" s="170"/>
      <c r="L54" s="169"/>
      <c r="M54" s="169"/>
      <c r="N54" s="169"/>
      <c r="O54" s="393">
        <f t="shared" si="0"/>
        <v>150</v>
      </c>
      <c r="P54" s="394">
        <f t="shared" si="1"/>
        <v>150</v>
      </c>
      <c r="Q54" s="395">
        <v>0</v>
      </c>
      <c r="R54" s="281"/>
      <c r="S54" s="284"/>
      <c r="T54" s="167" t="e">
        <f t="shared" si="2"/>
        <v>#REF!</v>
      </c>
      <c r="U54" s="168" t="e">
        <f>IF(E54=#REF!,F54*#REF!,IF(E54=#REF!,F54*#REF!,IF(E54=#REF!,F54*#REF!,F54)))</f>
        <v>#REF!</v>
      </c>
    </row>
    <row r="55" spans="1:21" x14ac:dyDescent="0.2">
      <c r="A55" s="169"/>
      <c r="B55" s="269"/>
      <c r="C55" s="270" t="s">
        <v>345</v>
      </c>
      <c r="D55" s="271"/>
      <c r="E55" s="169" t="s">
        <v>29</v>
      </c>
      <c r="F55" s="392">
        <v>100</v>
      </c>
      <c r="G55" s="170">
        <v>2</v>
      </c>
      <c r="H55" s="170" t="s">
        <v>341</v>
      </c>
      <c r="I55" s="170"/>
      <c r="J55" s="170"/>
      <c r="K55" s="170"/>
      <c r="L55" s="169"/>
      <c r="M55" s="169"/>
      <c r="N55" s="169"/>
      <c r="O55" s="393">
        <f t="shared" si="0"/>
        <v>200</v>
      </c>
      <c r="P55" s="394">
        <f t="shared" si="1"/>
        <v>200</v>
      </c>
      <c r="Q55" s="395">
        <v>0</v>
      </c>
      <c r="R55" s="281"/>
      <c r="S55" s="284"/>
      <c r="T55" s="167" t="e">
        <f t="shared" si="2"/>
        <v>#REF!</v>
      </c>
      <c r="U55" s="168" t="e">
        <f>IF(E55=#REF!,F55*#REF!,IF(E55=#REF!,F55*#REF!,IF(E55=#REF!,F55*#REF!,F55)))</f>
        <v>#REF!</v>
      </c>
    </row>
    <row r="56" spans="1:21" x14ac:dyDescent="0.2">
      <c r="A56" s="169"/>
      <c r="B56" s="269"/>
      <c r="C56" s="270" t="s">
        <v>346</v>
      </c>
      <c r="D56" s="271"/>
      <c r="E56" s="169" t="s">
        <v>29</v>
      </c>
      <c r="F56" s="392">
        <v>500</v>
      </c>
      <c r="G56" s="170">
        <v>1</v>
      </c>
      <c r="H56" s="170" t="s">
        <v>341</v>
      </c>
      <c r="I56" s="170"/>
      <c r="J56" s="170"/>
      <c r="K56" s="170"/>
      <c r="L56" s="169"/>
      <c r="M56" s="169"/>
      <c r="N56" s="169"/>
      <c r="O56" s="393">
        <f t="shared" si="0"/>
        <v>500</v>
      </c>
      <c r="P56" s="394">
        <f t="shared" si="1"/>
        <v>500</v>
      </c>
      <c r="Q56" s="395">
        <v>0</v>
      </c>
      <c r="R56" s="281"/>
      <c r="S56" s="284"/>
      <c r="T56" s="167" t="e">
        <f t="shared" si="2"/>
        <v>#REF!</v>
      </c>
      <c r="U56" s="168" t="e">
        <f>IF(E56=#REF!,F56*#REF!,IF(E56=#REF!,F56*#REF!,IF(E56=#REF!,F56*#REF!,F56)))</f>
        <v>#REF!</v>
      </c>
    </row>
    <row r="57" spans="1:21" x14ac:dyDescent="0.2">
      <c r="A57" s="169"/>
      <c r="B57" s="269" t="s">
        <v>352</v>
      </c>
      <c r="C57" s="270"/>
      <c r="D57" s="271"/>
      <c r="E57" s="169"/>
      <c r="F57" s="392"/>
      <c r="G57" s="170"/>
      <c r="H57" s="170"/>
      <c r="I57" s="170"/>
      <c r="J57" s="170"/>
      <c r="K57" s="170"/>
      <c r="L57" s="169"/>
      <c r="M57" s="169"/>
      <c r="N57" s="169"/>
      <c r="O57" s="393">
        <f t="shared" si="0"/>
        <v>0</v>
      </c>
      <c r="P57" s="394">
        <f t="shared" si="1"/>
        <v>0</v>
      </c>
      <c r="Q57" s="395">
        <v>0</v>
      </c>
      <c r="R57" s="281"/>
      <c r="S57" s="284"/>
      <c r="T57" s="167" t="e">
        <f t="shared" si="2"/>
        <v>#REF!</v>
      </c>
      <c r="U57" s="168" t="e">
        <f>IF(E57=#REF!,F57*#REF!,IF(E57=#REF!,F57*#REF!,IF(E57=#REF!,F57*#REF!,F57)))</f>
        <v>#REF!</v>
      </c>
    </row>
    <row r="58" spans="1:21" ht="22" x14ac:dyDescent="0.2">
      <c r="A58" s="169"/>
      <c r="B58" s="269"/>
      <c r="C58" s="270" t="s">
        <v>344</v>
      </c>
      <c r="D58" s="271"/>
      <c r="E58" s="169" t="s">
        <v>3</v>
      </c>
      <c r="F58" s="392">
        <v>17500</v>
      </c>
      <c r="G58" s="170">
        <v>3</v>
      </c>
      <c r="H58" s="170" t="s">
        <v>341</v>
      </c>
      <c r="I58" s="170"/>
      <c r="J58" s="170"/>
      <c r="K58" s="170"/>
      <c r="L58" s="169"/>
      <c r="M58" s="169"/>
      <c r="N58" s="169"/>
      <c r="O58" s="393">
        <f t="shared" si="0"/>
        <v>52500</v>
      </c>
      <c r="P58" s="394">
        <f t="shared" si="1"/>
        <v>52500</v>
      </c>
      <c r="Q58" s="395">
        <v>0</v>
      </c>
      <c r="R58" s="281" t="s">
        <v>357</v>
      </c>
      <c r="S58" s="284"/>
      <c r="T58" s="167" t="e">
        <f t="shared" si="2"/>
        <v>#REF!</v>
      </c>
      <c r="U58" s="168" t="e">
        <f>IF(E58=#REF!,F58*#REF!,IF(E58=#REF!,F58*#REF!,IF(E58=#REF!,F58*#REF!,F58)))</f>
        <v>#REF!</v>
      </c>
    </row>
    <row r="59" spans="1:21" ht="22" x14ac:dyDescent="0.2">
      <c r="A59" s="169"/>
      <c r="B59" s="269"/>
      <c r="C59" s="270" t="s">
        <v>345</v>
      </c>
      <c r="D59" s="271"/>
      <c r="E59" s="169" t="s">
        <v>3</v>
      </c>
      <c r="F59" s="392">
        <v>29000</v>
      </c>
      <c r="G59" s="170">
        <v>2</v>
      </c>
      <c r="H59" s="170" t="s">
        <v>341</v>
      </c>
      <c r="I59" s="170"/>
      <c r="J59" s="170"/>
      <c r="K59" s="170"/>
      <c r="L59" s="169"/>
      <c r="M59" s="169"/>
      <c r="N59" s="169"/>
      <c r="O59" s="393">
        <f t="shared" si="0"/>
        <v>58000</v>
      </c>
      <c r="P59" s="394">
        <f t="shared" si="1"/>
        <v>58000</v>
      </c>
      <c r="Q59" s="395">
        <v>0</v>
      </c>
      <c r="R59" s="281" t="s">
        <v>357</v>
      </c>
      <c r="S59" s="284"/>
      <c r="T59" s="167" t="e">
        <f t="shared" si="2"/>
        <v>#REF!</v>
      </c>
      <c r="U59" s="168" t="e">
        <f>IF(E59=#REF!,F59*#REF!,IF(E59=#REF!,F59*#REF!,IF(E59=#REF!,F59*#REF!,F59)))</f>
        <v>#REF!</v>
      </c>
    </row>
    <row r="60" spans="1:21" ht="22" x14ac:dyDescent="0.2">
      <c r="A60" s="169"/>
      <c r="B60" s="269"/>
      <c r="C60" s="270" t="s">
        <v>346</v>
      </c>
      <c r="D60" s="271"/>
      <c r="E60" s="169" t="s">
        <v>3</v>
      </c>
      <c r="F60" s="392">
        <v>64300</v>
      </c>
      <c r="G60" s="170">
        <v>1</v>
      </c>
      <c r="H60" s="170" t="s">
        <v>341</v>
      </c>
      <c r="I60" s="170"/>
      <c r="J60" s="170"/>
      <c r="K60" s="170"/>
      <c r="L60" s="169"/>
      <c r="M60" s="169"/>
      <c r="N60" s="169"/>
      <c r="O60" s="393">
        <f t="shared" si="0"/>
        <v>64300</v>
      </c>
      <c r="P60" s="394">
        <f t="shared" si="1"/>
        <v>64300</v>
      </c>
      <c r="Q60" s="395">
        <v>0</v>
      </c>
      <c r="R60" s="281" t="s">
        <v>357</v>
      </c>
      <c r="S60" s="284">
        <v>3</v>
      </c>
      <c r="T60" s="167" t="e">
        <f t="shared" si="2"/>
        <v>#REF!</v>
      </c>
      <c r="U60" s="168" t="e">
        <f>IF(E60=#REF!,F60*#REF!,IF(E60=#REF!,F60*#REF!,IF(E60=#REF!,F60*#REF!,F60)))</f>
        <v>#REF!</v>
      </c>
    </row>
    <row r="61" spans="1:21" x14ac:dyDescent="0.2">
      <c r="A61" s="169"/>
      <c r="B61" s="269" t="s">
        <v>353</v>
      </c>
      <c r="C61" s="270"/>
      <c r="D61" s="271"/>
      <c r="E61" s="169"/>
      <c r="F61" s="392"/>
      <c r="G61" s="170"/>
      <c r="H61" s="170"/>
      <c r="I61" s="170"/>
      <c r="J61" s="170"/>
      <c r="K61" s="170"/>
      <c r="L61" s="169"/>
      <c r="M61" s="169"/>
      <c r="N61" s="169"/>
      <c r="O61" s="393">
        <f t="shared" si="0"/>
        <v>0</v>
      </c>
      <c r="P61" s="394">
        <f t="shared" si="1"/>
        <v>0</v>
      </c>
      <c r="Q61" s="395">
        <v>0</v>
      </c>
      <c r="R61" s="281"/>
      <c r="S61" s="284"/>
      <c r="T61" s="167" t="e">
        <f t="shared" si="2"/>
        <v>#REF!</v>
      </c>
      <c r="U61" s="168" t="e">
        <f>IF(E61=#REF!,F61*#REF!,IF(E61=#REF!,F61*#REF!,IF(E61=#REF!,F61*#REF!,F61)))</f>
        <v>#REF!</v>
      </c>
    </row>
    <row r="62" spans="1:21" ht="33" x14ac:dyDescent="0.2">
      <c r="A62" s="169"/>
      <c r="B62" s="269"/>
      <c r="C62" s="270" t="s">
        <v>344</v>
      </c>
      <c r="D62" s="271"/>
      <c r="E62" s="169" t="s">
        <v>3</v>
      </c>
      <c r="F62" s="392">
        <v>60000</v>
      </c>
      <c r="G62" s="170">
        <v>1</v>
      </c>
      <c r="H62" s="170" t="s">
        <v>341</v>
      </c>
      <c r="I62" s="170"/>
      <c r="J62" s="170"/>
      <c r="K62" s="170"/>
      <c r="L62" s="169"/>
      <c r="M62" s="169"/>
      <c r="N62" s="169"/>
      <c r="O62" s="393">
        <f t="shared" si="0"/>
        <v>60000</v>
      </c>
      <c r="P62" s="394">
        <f t="shared" si="1"/>
        <v>60000</v>
      </c>
      <c r="Q62" s="395">
        <v>0</v>
      </c>
      <c r="R62" s="281" t="s">
        <v>362</v>
      </c>
      <c r="S62" s="284"/>
      <c r="T62" s="167" t="e">
        <f t="shared" si="2"/>
        <v>#REF!</v>
      </c>
      <c r="U62" s="168" t="e">
        <f>IF(E62=#REF!,F62*#REF!,IF(E62=#REF!,F62*#REF!,IF(E62=#REF!,F62*#REF!,F62)))</f>
        <v>#REF!</v>
      </c>
    </row>
    <row r="63" spans="1:21" ht="33" x14ac:dyDescent="0.2">
      <c r="A63" s="169"/>
      <c r="B63" s="269"/>
      <c r="C63" s="270" t="s">
        <v>345</v>
      </c>
      <c r="D63" s="271"/>
      <c r="E63" s="169" t="s">
        <v>3</v>
      </c>
      <c r="F63" s="392">
        <v>15800</v>
      </c>
      <c r="G63" s="170">
        <v>1</v>
      </c>
      <c r="H63" s="170" t="s">
        <v>341</v>
      </c>
      <c r="I63" s="170"/>
      <c r="J63" s="170"/>
      <c r="K63" s="170"/>
      <c r="L63" s="169"/>
      <c r="M63" s="169"/>
      <c r="N63" s="169"/>
      <c r="O63" s="393">
        <f t="shared" si="0"/>
        <v>15800</v>
      </c>
      <c r="P63" s="394">
        <f t="shared" si="1"/>
        <v>15800</v>
      </c>
      <c r="Q63" s="395">
        <v>0</v>
      </c>
      <c r="R63" s="281" t="s">
        <v>363</v>
      </c>
      <c r="S63" s="284"/>
      <c r="T63" s="167" t="e">
        <f t="shared" si="2"/>
        <v>#REF!</v>
      </c>
      <c r="U63" s="168" t="e">
        <f>IF(E63=#REF!,F63*#REF!,IF(E63=#REF!,F63*#REF!,IF(E63=#REF!,F63*#REF!,F63)))</f>
        <v>#REF!</v>
      </c>
    </row>
    <row r="64" spans="1:21" ht="13.5" thickBot="1" x14ac:dyDescent="0.25">
      <c r="A64" s="169"/>
      <c r="B64" s="269"/>
      <c r="C64" s="270" t="s">
        <v>346</v>
      </c>
      <c r="D64" s="271"/>
      <c r="E64" s="169" t="s">
        <v>3</v>
      </c>
      <c r="F64" s="392">
        <v>0</v>
      </c>
      <c r="G64" s="170">
        <v>1</v>
      </c>
      <c r="H64" s="170" t="s">
        <v>341</v>
      </c>
      <c r="I64" s="170"/>
      <c r="J64" s="170"/>
      <c r="K64" s="170"/>
      <c r="L64" s="169"/>
      <c r="M64" s="169"/>
      <c r="N64" s="169"/>
      <c r="O64" s="393">
        <f t="shared" si="0"/>
        <v>0</v>
      </c>
      <c r="P64" s="394">
        <f t="shared" si="1"/>
        <v>0</v>
      </c>
      <c r="Q64" s="395">
        <v>0</v>
      </c>
      <c r="R64" s="281"/>
      <c r="S64" s="284"/>
      <c r="T64" s="167" t="e">
        <f t="shared" si="2"/>
        <v>#REF!</v>
      </c>
      <c r="U64" s="168" t="e">
        <f>IF(E64=#REF!,F64*#REF!,IF(E64=#REF!,F64*#REF!,IF(E64=#REF!,F64*#REF!,F64)))</f>
        <v>#REF!</v>
      </c>
    </row>
    <row r="65" spans="1:21" hidden="1" outlineLevel="1" x14ac:dyDescent="0.2">
      <c r="A65" s="169"/>
      <c r="B65" s="269"/>
      <c r="C65" s="270"/>
      <c r="D65" s="271"/>
      <c r="E65" s="169"/>
      <c r="F65" s="392"/>
      <c r="G65" s="170"/>
      <c r="H65" s="170"/>
      <c r="I65" s="170"/>
      <c r="J65" s="170"/>
      <c r="K65" s="170"/>
      <c r="L65" s="169"/>
      <c r="M65" s="169"/>
      <c r="N65" s="169"/>
      <c r="O65" s="393">
        <f t="shared" si="0"/>
        <v>0</v>
      </c>
      <c r="P65" s="394">
        <f t="shared" si="1"/>
        <v>0</v>
      </c>
      <c r="Q65" s="395">
        <v>0</v>
      </c>
      <c r="R65" s="281"/>
      <c r="S65" s="284"/>
      <c r="T65" s="167"/>
      <c r="U65" s="168"/>
    </row>
    <row r="66" spans="1:21" hidden="1" outlineLevel="1" x14ac:dyDescent="0.2">
      <c r="A66" s="169"/>
      <c r="B66" s="269"/>
      <c r="C66" s="270"/>
      <c r="D66" s="271"/>
      <c r="E66" s="169"/>
      <c r="F66" s="392"/>
      <c r="G66" s="170"/>
      <c r="H66" s="170"/>
      <c r="I66" s="170"/>
      <c r="J66" s="170"/>
      <c r="K66" s="170"/>
      <c r="L66" s="169"/>
      <c r="M66" s="169"/>
      <c r="N66" s="169"/>
      <c r="O66" s="393">
        <f t="shared" si="0"/>
        <v>0</v>
      </c>
      <c r="P66" s="394">
        <f t="shared" si="1"/>
        <v>0</v>
      </c>
      <c r="Q66" s="395">
        <v>0</v>
      </c>
      <c r="R66" s="281"/>
      <c r="S66" s="284"/>
      <c r="T66" s="167"/>
      <c r="U66" s="168"/>
    </row>
    <row r="67" spans="1:21" hidden="1" outlineLevel="1" x14ac:dyDescent="0.2">
      <c r="A67" s="169"/>
      <c r="B67" s="269"/>
      <c r="C67" s="270"/>
      <c r="D67" s="271"/>
      <c r="E67" s="169"/>
      <c r="F67" s="392"/>
      <c r="G67" s="170"/>
      <c r="H67" s="170"/>
      <c r="I67" s="170"/>
      <c r="J67" s="170"/>
      <c r="K67" s="170"/>
      <c r="L67" s="169"/>
      <c r="M67" s="169"/>
      <c r="N67" s="169"/>
      <c r="O67" s="393">
        <f t="shared" si="0"/>
        <v>0</v>
      </c>
      <c r="P67" s="394">
        <f t="shared" si="1"/>
        <v>0</v>
      </c>
      <c r="Q67" s="395">
        <v>0</v>
      </c>
      <c r="R67" s="281"/>
      <c r="S67" s="284"/>
      <c r="T67" s="167"/>
      <c r="U67" s="168"/>
    </row>
    <row r="68" spans="1:21" hidden="1" outlineLevel="1" x14ac:dyDescent="0.2">
      <c r="A68" s="169"/>
      <c r="B68" s="269"/>
      <c r="C68" s="270"/>
      <c r="D68" s="271"/>
      <c r="E68" s="169"/>
      <c r="F68" s="392"/>
      <c r="G68" s="170"/>
      <c r="H68" s="170"/>
      <c r="I68" s="170"/>
      <c r="J68" s="170"/>
      <c r="K68" s="170"/>
      <c r="L68" s="169"/>
      <c r="M68" s="169"/>
      <c r="N68" s="169"/>
      <c r="O68" s="393">
        <f t="shared" si="0"/>
        <v>0</v>
      </c>
      <c r="P68" s="394">
        <f t="shared" si="1"/>
        <v>0</v>
      </c>
      <c r="Q68" s="395">
        <v>0</v>
      </c>
      <c r="R68" s="281"/>
      <c r="S68" s="284"/>
      <c r="T68" s="167"/>
      <c r="U68" s="168"/>
    </row>
    <row r="69" spans="1:21" hidden="1" outlineLevel="1" x14ac:dyDescent="0.2">
      <c r="A69" s="169"/>
      <c r="B69" s="269"/>
      <c r="C69" s="270"/>
      <c r="D69" s="271"/>
      <c r="E69" s="169"/>
      <c r="F69" s="392"/>
      <c r="G69" s="170"/>
      <c r="H69" s="170"/>
      <c r="I69" s="170"/>
      <c r="J69" s="170"/>
      <c r="K69" s="170"/>
      <c r="L69" s="169"/>
      <c r="M69" s="169"/>
      <c r="N69" s="169"/>
      <c r="O69" s="393">
        <f t="shared" si="0"/>
        <v>0</v>
      </c>
      <c r="P69" s="394">
        <f t="shared" si="1"/>
        <v>0</v>
      </c>
      <c r="Q69" s="395">
        <v>0</v>
      </c>
      <c r="R69" s="281"/>
      <c r="S69" s="284"/>
      <c r="T69" s="167"/>
      <c r="U69" s="168"/>
    </row>
    <row r="70" spans="1:21" hidden="1" outlineLevel="1" x14ac:dyDescent="0.2">
      <c r="A70" s="169"/>
      <c r="B70" s="269"/>
      <c r="C70" s="270"/>
      <c r="D70" s="271"/>
      <c r="E70" s="169"/>
      <c r="F70" s="392"/>
      <c r="G70" s="170"/>
      <c r="H70" s="170"/>
      <c r="I70" s="170"/>
      <c r="J70" s="170"/>
      <c r="K70" s="170"/>
      <c r="L70" s="169"/>
      <c r="M70" s="169"/>
      <c r="N70" s="169"/>
      <c r="O70" s="393">
        <f t="shared" si="0"/>
        <v>0</v>
      </c>
      <c r="P70" s="394">
        <f t="shared" si="1"/>
        <v>0</v>
      </c>
      <c r="Q70" s="395">
        <v>0</v>
      </c>
      <c r="R70" s="281"/>
      <c r="S70" s="284"/>
      <c r="T70" s="167"/>
      <c r="U70" s="168"/>
    </row>
    <row r="71" spans="1:21" hidden="1" outlineLevel="1" x14ac:dyDescent="0.2">
      <c r="A71" s="169"/>
      <c r="B71" s="269"/>
      <c r="C71" s="270"/>
      <c r="D71" s="271"/>
      <c r="E71" s="169"/>
      <c r="F71" s="392"/>
      <c r="G71" s="170"/>
      <c r="H71" s="170"/>
      <c r="I71" s="170"/>
      <c r="J71" s="170"/>
      <c r="K71" s="170"/>
      <c r="L71" s="169"/>
      <c r="M71" s="169"/>
      <c r="N71" s="169"/>
      <c r="O71" s="393">
        <f t="shared" si="0"/>
        <v>0</v>
      </c>
      <c r="P71" s="394">
        <f t="shared" si="1"/>
        <v>0</v>
      </c>
      <c r="Q71" s="395">
        <v>0</v>
      </c>
      <c r="R71" s="281"/>
      <c r="S71" s="284"/>
      <c r="T71" s="167"/>
      <c r="U71" s="168"/>
    </row>
    <row r="72" spans="1:21" hidden="1" outlineLevel="1" x14ac:dyDescent="0.2">
      <c r="A72" s="169"/>
      <c r="B72" s="269"/>
      <c r="C72" s="270"/>
      <c r="D72" s="271"/>
      <c r="E72" s="169"/>
      <c r="F72" s="392"/>
      <c r="G72" s="170"/>
      <c r="H72" s="170"/>
      <c r="I72" s="170"/>
      <c r="J72" s="170"/>
      <c r="K72" s="170"/>
      <c r="L72" s="169"/>
      <c r="M72" s="169"/>
      <c r="N72" s="169"/>
      <c r="O72" s="393">
        <f t="shared" si="0"/>
        <v>0</v>
      </c>
      <c r="P72" s="394">
        <f t="shared" si="1"/>
        <v>0</v>
      </c>
      <c r="Q72" s="395">
        <v>0</v>
      </c>
      <c r="R72" s="281"/>
      <c r="S72" s="284"/>
      <c r="T72" s="167"/>
      <c r="U72" s="168"/>
    </row>
    <row r="73" spans="1:21" hidden="1" outlineLevel="1" x14ac:dyDescent="0.2">
      <c r="A73" s="169"/>
      <c r="B73" s="269"/>
      <c r="C73" s="270"/>
      <c r="D73" s="271"/>
      <c r="E73" s="169"/>
      <c r="F73" s="392"/>
      <c r="G73" s="170"/>
      <c r="H73" s="170"/>
      <c r="I73" s="170"/>
      <c r="J73" s="170"/>
      <c r="K73" s="170"/>
      <c r="L73" s="169"/>
      <c r="M73" s="169"/>
      <c r="N73" s="169"/>
      <c r="O73" s="393">
        <f t="shared" si="0"/>
        <v>0</v>
      </c>
      <c r="P73" s="394">
        <f t="shared" si="1"/>
        <v>0</v>
      </c>
      <c r="Q73" s="395">
        <v>0</v>
      </c>
      <c r="R73" s="281"/>
      <c r="S73" s="284"/>
      <c r="T73" s="167"/>
      <c r="U73" s="168"/>
    </row>
    <row r="74" spans="1:21" hidden="1" outlineLevel="1" x14ac:dyDescent="0.2">
      <c r="A74" s="169"/>
      <c r="B74" s="269"/>
      <c r="C74" s="270"/>
      <c r="D74" s="271"/>
      <c r="E74" s="169"/>
      <c r="F74" s="392"/>
      <c r="G74" s="170"/>
      <c r="H74" s="170"/>
      <c r="I74" s="170"/>
      <c r="J74" s="170"/>
      <c r="K74" s="170"/>
      <c r="L74" s="169"/>
      <c r="M74" s="169"/>
      <c r="N74" s="169"/>
      <c r="O74" s="393">
        <f t="shared" si="0"/>
        <v>0</v>
      </c>
      <c r="P74" s="394">
        <f t="shared" si="1"/>
        <v>0</v>
      </c>
      <c r="Q74" s="395">
        <v>0</v>
      </c>
      <c r="R74" s="281"/>
      <c r="S74" s="284"/>
      <c r="T74" s="167"/>
      <c r="U74" s="168"/>
    </row>
    <row r="75" spans="1:21" hidden="1" outlineLevel="1" x14ac:dyDescent="0.2">
      <c r="A75" s="169"/>
      <c r="B75" s="269"/>
      <c r="C75" s="270"/>
      <c r="D75" s="271"/>
      <c r="E75" s="169"/>
      <c r="F75" s="392"/>
      <c r="G75" s="170"/>
      <c r="H75" s="170"/>
      <c r="I75" s="170"/>
      <c r="J75" s="170"/>
      <c r="K75" s="170"/>
      <c r="L75" s="169"/>
      <c r="M75" s="169"/>
      <c r="N75" s="169"/>
      <c r="O75" s="393">
        <f t="shared" si="0"/>
        <v>0</v>
      </c>
      <c r="P75" s="394">
        <f t="shared" si="1"/>
        <v>0</v>
      </c>
      <c r="Q75" s="395">
        <v>0</v>
      </c>
      <c r="R75" s="281"/>
      <c r="S75" s="284"/>
      <c r="T75" s="167"/>
      <c r="U75" s="168"/>
    </row>
    <row r="76" spans="1:21" hidden="1" outlineLevel="1" x14ac:dyDescent="0.2">
      <c r="A76" s="169"/>
      <c r="B76" s="269"/>
      <c r="C76" s="270"/>
      <c r="D76" s="271"/>
      <c r="E76" s="169"/>
      <c r="F76" s="392"/>
      <c r="G76" s="170"/>
      <c r="H76" s="170"/>
      <c r="I76" s="170"/>
      <c r="J76" s="170"/>
      <c r="K76" s="170"/>
      <c r="L76" s="169"/>
      <c r="M76" s="169"/>
      <c r="N76" s="169"/>
      <c r="O76" s="393">
        <f t="shared" si="0"/>
        <v>0</v>
      </c>
      <c r="P76" s="394">
        <f t="shared" si="1"/>
        <v>0</v>
      </c>
      <c r="Q76" s="395">
        <v>0</v>
      </c>
      <c r="R76" s="281"/>
      <c r="S76" s="284"/>
      <c r="T76" s="167"/>
      <c r="U76" s="168"/>
    </row>
    <row r="77" spans="1:21" hidden="1" outlineLevel="1" x14ac:dyDescent="0.2">
      <c r="A77" s="169"/>
      <c r="B77" s="269"/>
      <c r="C77" s="270"/>
      <c r="D77" s="271"/>
      <c r="E77" s="169"/>
      <c r="F77" s="392"/>
      <c r="G77" s="170"/>
      <c r="H77" s="170"/>
      <c r="I77" s="170"/>
      <c r="J77" s="170"/>
      <c r="K77" s="170"/>
      <c r="L77" s="169"/>
      <c r="M77" s="169"/>
      <c r="N77" s="169"/>
      <c r="O77" s="393">
        <f t="shared" si="0"/>
        <v>0</v>
      </c>
      <c r="P77" s="394">
        <f t="shared" si="1"/>
        <v>0</v>
      </c>
      <c r="Q77" s="395">
        <v>0</v>
      </c>
      <c r="R77" s="281"/>
      <c r="S77" s="284"/>
      <c r="T77" s="167"/>
      <c r="U77" s="168"/>
    </row>
    <row r="78" spans="1:21" hidden="1" outlineLevel="1" x14ac:dyDescent="0.2">
      <c r="A78" s="169"/>
      <c r="B78" s="269"/>
      <c r="C78" s="270"/>
      <c r="D78" s="271"/>
      <c r="E78" s="169"/>
      <c r="F78" s="392"/>
      <c r="G78" s="170"/>
      <c r="H78" s="170"/>
      <c r="I78" s="170"/>
      <c r="J78" s="170"/>
      <c r="K78" s="170"/>
      <c r="L78" s="169"/>
      <c r="M78" s="169"/>
      <c r="N78" s="169"/>
      <c r="O78" s="393">
        <f t="shared" si="0"/>
        <v>0</v>
      </c>
      <c r="P78" s="394">
        <f t="shared" si="1"/>
        <v>0</v>
      </c>
      <c r="Q78" s="395">
        <v>0</v>
      </c>
      <c r="R78" s="281"/>
      <c r="S78" s="284"/>
      <c r="T78" s="167"/>
      <c r="U78" s="168"/>
    </row>
    <row r="79" spans="1:21" hidden="1" outlineLevel="1" x14ac:dyDescent="0.2">
      <c r="A79" s="169"/>
      <c r="B79" s="269"/>
      <c r="C79" s="270"/>
      <c r="D79" s="271"/>
      <c r="E79" s="169"/>
      <c r="F79" s="392"/>
      <c r="G79" s="170"/>
      <c r="H79" s="170"/>
      <c r="I79" s="170"/>
      <c r="J79" s="170"/>
      <c r="K79" s="170"/>
      <c r="L79" s="169"/>
      <c r="M79" s="169"/>
      <c r="N79" s="169"/>
      <c r="O79" s="393">
        <f t="shared" si="0"/>
        <v>0</v>
      </c>
      <c r="P79" s="394">
        <f t="shared" si="1"/>
        <v>0</v>
      </c>
      <c r="Q79" s="395">
        <v>0</v>
      </c>
      <c r="R79" s="281"/>
      <c r="S79" s="284"/>
      <c r="T79" s="167"/>
      <c r="U79" s="168"/>
    </row>
    <row r="80" spans="1:21" hidden="1" outlineLevel="1" x14ac:dyDescent="0.2">
      <c r="A80" s="169"/>
      <c r="B80" s="269"/>
      <c r="C80" s="270"/>
      <c r="D80" s="271"/>
      <c r="E80" s="169"/>
      <c r="F80" s="392"/>
      <c r="G80" s="170"/>
      <c r="H80" s="170"/>
      <c r="I80" s="170"/>
      <c r="J80" s="170"/>
      <c r="K80" s="170"/>
      <c r="L80" s="169"/>
      <c r="M80" s="169"/>
      <c r="N80" s="169"/>
      <c r="O80" s="393">
        <f t="shared" si="0"/>
        <v>0</v>
      </c>
      <c r="P80" s="394">
        <f t="shared" si="1"/>
        <v>0</v>
      </c>
      <c r="Q80" s="395">
        <v>0</v>
      </c>
      <c r="R80" s="281"/>
      <c r="S80" s="284"/>
      <c r="T80" s="167"/>
      <c r="U80" s="168"/>
    </row>
    <row r="81" spans="1:21" hidden="1" outlineLevel="1" x14ac:dyDescent="0.2">
      <c r="A81" s="169"/>
      <c r="B81" s="269"/>
      <c r="C81" s="270"/>
      <c r="D81" s="271"/>
      <c r="E81" s="169"/>
      <c r="F81" s="392"/>
      <c r="G81" s="170"/>
      <c r="H81" s="170"/>
      <c r="I81" s="170"/>
      <c r="J81" s="170"/>
      <c r="K81" s="170"/>
      <c r="L81" s="169"/>
      <c r="M81" s="169"/>
      <c r="N81" s="169"/>
      <c r="O81" s="393">
        <f t="shared" si="0"/>
        <v>0</v>
      </c>
      <c r="P81" s="394">
        <f t="shared" si="1"/>
        <v>0</v>
      </c>
      <c r="Q81" s="395">
        <v>0</v>
      </c>
      <c r="R81" s="281"/>
      <c r="S81" s="284"/>
      <c r="T81" s="167"/>
      <c r="U81" s="168"/>
    </row>
    <row r="82" spans="1:21" hidden="1" outlineLevel="1" x14ac:dyDescent="0.2">
      <c r="A82" s="169"/>
      <c r="B82" s="269"/>
      <c r="C82" s="270"/>
      <c r="D82" s="271"/>
      <c r="E82" s="169"/>
      <c r="F82" s="392"/>
      <c r="G82" s="170"/>
      <c r="H82" s="170"/>
      <c r="I82" s="170"/>
      <c r="J82" s="170"/>
      <c r="K82" s="170"/>
      <c r="L82" s="169"/>
      <c r="M82" s="169"/>
      <c r="N82" s="169"/>
      <c r="O82" s="393">
        <f t="shared" si="0"/>
        <v>0</v>
      </c>
      <c r="P82" s="394">
        <f t="shared" si="1"/>
        <v>0</v>
      </c>
      <c r="Q82" s="395">
        <v>0</v>
      </c>
      <c r="R82" s="281"/>
      <c r="S82" s="284"/>
      <c r="T82" s="167"/>
      <c r="U82" s="168"/>
    </row>
    <row r="83" spans="1:21" hidden="1" outlineLevel="1" x14ac:dyDescent="0.2">
      <c r="A83" s="169"/>
      <c r="B83" s="269"/>
      <c r="C83" s="270"/>
      <c r="D83" s="271"/>
      <c r="E83" s="169"/>
      <c r="F83" s="392"/>
      <c r="G83" s="170"/>
      <c r="H83" s="170"/>
      <c r="I83" s="170"/>
      <c r="J83" s="170"/>
      <c r="K83" s="170"/>
      <c r="L83" s="169"/>
      <c r="M83" s="169"/>
      <c r="N83" s="169"/>
      <c r="O83" s="393">
        <f t="shared" si="0"/>
        <v>0</v>
      </c>
      <c r="P83" s="394">
        <f t="shared" si="1"/>
        <v>0</v>
      </c>
      <c r="Q83" s="395">
        <v>0</v>
      </c>
      <c r="R83" s="281"/>
      <c r="S83" s="284"/>
      <c r="T83" s="167"/>
      <c r="U83" s="168"/>
    </row>
    <row r="84" spans="1:21" hidden="1" outlineLevel="1" x14ac:dyDescent="0.2">
      <c r="A84" s="169"/>
      <c r="B84" s="269"/>
      <c r="C84" s="270"/>
      <c r="D84" s="271"/>
      <c r="E84" s="169"/>
      <c r="F84" s="392"/>
      <c r="G84" s="170"/>
      <c r="H84" s="170"/>
      <c r="I84" s="170"/>
      <c r="J84" s="170"/>
      <c r="K84" s="170"/>
      <c r="L84" s="169"/>
      <c r="M84" s="169"/>
      <c r="N84" s="169"/>
      <c r="O84" s="393">
        <f t="shared" si="0"/>
        <v>0</v>
      </c>
      <c r="P84" s="394">
        <f t="shared" si="1"/>
        <v>0</v>
      </c>
      <c r="Q84" s="395">
        <v>0</v>
      </c>
      <c r="R84" s="281"/>
      <c r="S84" s="284"/>
      <c r="T84" s="167"/>
      <c r="U84" s="168"/>
    </row>
    <row r="85" spans="1:21" hidden="1" outlineLevel="1" x14ac:dyDescent="0.2">
      <c r="A85" s="169"/>
      <c r="B85" s="269"/>
      <c r="C85" s="270"/>
      <c r="D85" s="271"/>
      <c r="E85" s="169"/>
      <c r="F85" s="392"/>
      <c r="G85" s="170"/>
      <c r="H85" s="170"/>
      <c r="I85" s="170"/>
      <c r="J85" s="170"/>
      <c r="K85" s="170"/>
      <c r="L85" s="169"/>
      <c r="M85" s="169"/>
      <c r="N85" s="169"/>
      <c r="O85" s="393">
        <f t="shared" si="0"/>
        <v>0</v>
      </c>
      <c r="P85" s="394">
        <f t="shared" si="1"/>
        <v>0</v>
      </c>
      <c r="Q85" s="395">
        <v>0</v>
      </c>
      <c r="R85" s="281"/>
      <c r="S85" s="284"/>
      <c r="T85" s="167"/>
      <c r="U85" s="168"/>
    </row>
    <row r="86" spans="1:21" hidden="1" outlineLevel="1" x14ac:dyDescent="0.2">
      <c r="A86" s="169"/>
      <c r="B86" s="269"/>
      <c r="C86" s="270"/>
      <c r="D86" s="271"/>
      <c r="E86" s="169"/>
      <c r="F86" s="392"/>
      <c r="G86" s="170"/>
      <c r="H86" s="170"/>
      <c r="I86" s="170"/>
      <c r="J86" s="170"/>
      <c r="K86" s="170"/>
      <c r="L86" s="169"/>
      <c r="M86" s="169"/>
      <c r="N86" s="169"/>
      <c r="O86" s="393">
        <f t="shared" si="0"/>
        <v>0</v>
      </c>
      <c r="P86" s="394">
        <f t="shared" si="1"/>
        <v>0</v>
      </c>
      <c r="Q86" s="395">
        <v>0</v>
      </c>
      <c r="R86" s="281"/>
      <c r="S86" s="284"/>
      <c r="T86" s="167"/>
      <c r="U86" s="168"/>
    </row>
    <row r="87" spans="1:21" hidden="1" outlineLevel="1" x14ac:dyDescent="0.2">
      <c r="A87" s="169"/>
      <c r="B87" s="269"/>
      <c r="C87" s="270"/>
      <c r="D87" s="271"/>
      <c r="E87" s="169"/>
      <c r="F87" s="392"/>
      <c r="G87" s="170"/>
      <c r="H87" s="170"/>
      <c r="I87" s="170"/>
      <c r="J87" s="170"/>
      <c r="K87" s="170"/>
      <c r="L87" s="169"/>
      <c r="M87" s="169"/>
      <c r="N87" s="169"/>
      <c r="O87" s="393">
        <f t="shared" si="0"/>
        <v>0</v>
      </c>
      <c r="P87" s="394">
        <f t="shared" si="1"/>
        <v>0</v>
      </c>
      <c r="Q87" s="395">
        <v>0</v>
      </c>
      <c r="R87" s="281"/>
      <c r="S87" s="284"/>
      <c r="T87" s="167"/>
      <c r="U87" s="168"/>
    </row>
    <row r="88" spans="1:21" hidden="1" outlineLevel="1" x14ac:dyDescent="0.2">
      <c r="A88" s="169"/>
      <c r="B88" s="269"/>
      <c r="C88" s="270"/>
      <c r="D88" s="271"/>
      <c r="E88" s="169"/>
      <c r="F88" s="392"/>
      <c r="G88" s="170"/>
      <c r="H88" s="170"/>
      <c r="I88" s="170"/>
      <c r="J88" s="170"/>
      <c r="K88" s="170"/>
      <c r="L88" s="169"/>
      <c r="M88" s="169"/>
      <c r="N88" s="169"/>
      <c r="O88" s="393">
        <f t="shared" si="0"/>
        <v>0</v>
      </c>
      <c r="P88" s="394">
        <f t="shared" si="1"/>
        <v>0</v>
      </c>
      <c r="Q88" s="395">
        <v>0</v>
      </c>
      <c r="R88" s="281"/>
      <c r="S88" s="284"/>
      <c r="T88" s="167"/>
      <c r="U88" s="168"/>
    </row>
    <row r="89" spans="1:21" hidden="1" outlineLevel="1" x14ac:dyDescent="0.2">
      <c r="A89" s="169"/>
      <c r="B89" s="269"/>
      <c r="C89" s="270"/>
      <c r="D89" s="271"/>
      <c r="E89" s="169"/>
      <c r="F89" s="392"/>
      <c r="G89" s="170"/>
      <c r="H89" s="170"/>
      <c r="I89" s="170"/>
      <c r="J89" s="170"/>
      <c r="K89" s="170"/>
      <c r="L89" s="169"/>
      <c r="M89" s="169"/>
      <c r="N89" s="169"/>
      <c r="O89" s="393">
        <f t="shared" si="0"/>
        <v>0</v>
      </c>
      <c r="P89" s="394">
        <f t="shared" si="1"/>
        <v>0</v>
      </c>
      <c r="Q89" s="395">
        <v>0</v>
      </c>
      <c r="R89" s="281"/>
      <c r="S89" s="284"/>
      <c r="T89" s="167"/>
      <c r="U89" s="168"/>
    </row>
    <row r="90" spans="1:21" hidden="1" outlineLevel="1" x14ac:dyDescent="0.2">
      <c r="A90" s="169"/>
      <c r="B90" s="269"/>
      <c r="C90" s="270"/>
      <c r="D90" s="271"/>
      <c r="E90" s="169"/>
      <c r="F90" s="392"/>
      <c r="G90" s="170"/>
      <c r="H90" s="170"/>
      <c r="I90" s="170"/>
      <c r="J90" s="170"/>
      <c r="K90" s="170"/>
      <c r="L90" s="169"/>
      <c r="M90" s="169"/>
      <c r="N90" s="169"/>
      <c r="O90" s="393">
        <f t="shared" si="0"/>
        <v>0</v>
      </c>
      <c r="P90" s="394">
        <f t="shared" si="1"/>
        <v>0</v>
      </c>
      <c r="Q90" s="395">
        <v>0</v>
      </c>
      <c r="R90" s="281"/>
      <c r="S90" s="284"/>
      <c r="T90" s="167"/>
      <c r="U90" s="168"/>
    </row>
    <row r="91" spans="1:21" hidden="1" outlineLevel="1" x14ac:dyDescent="0.2">
      <c r="A91" s="169"/>
      <c r="B91" s="269"/>
      <c r="C91" s="270"/>
      <c r="D91" s="271"/>
      <c r="E91" s="169"/>
      <c r="F91" s="392"/>
      <c r="G91" s="170"/>
      <c r="H91" s="170"/>
      <c r="I91" s="170"/>
      <c r="J91" s="170"/>
      <c r="K91" s="170"/>
      <c r="L91" s="169"/>
      <c r="M91" s="169"/>
      <c r="N91" s="169"/>
      <c r="O91" s="393">
        <f t="shared" si="0"/>
        <v>0</v>
      </c>
      <c r="P91" s="394">
        <f t="shared" si="1"/>
        <v>0</v>
      </c>
      <c r="Q91" s="395">
        <v>0</v>
      </c>
      <c r="R91" s="281"/>
      <c r="S91" s="284"/>
      <c r="T91" s="167"/>
      <c r="U91" s="168"/>
    </row>
    <row r="92" spans="1:21" hidden="1" outlineLevel="1" x14ac:dyDescent="0.2">
      <c r="A92" s="169"/>
      <c r="B92" s="269"/>
      <c r="C92" s="270"/>
      <c r="D92" s="271"/>
      <c r="E92" s="169"/>
      <c r="F92" s="392"/>
      <c r="G92" s="170"/>
      <c r="H92" s="170"/>
      <c r="I92" s="170"/>
      <c r="J92" s="170"/>
      <c r="K92" s="170"/>
      <c r="L92" s="169"/>
      <c r="M92" s="169"/>
      <c r="N92" s="169"/>
      <c r="O92" s="393">
        <f t="shared" si="0"/>
        <v>0</v>
      </c>
      <c r="P92" s="394">
        <f t="shared" si="1"/>
        <v>0</v>
      </c>
      <c r="Q92" s="395">
        <v>0</v>
      </c>
      <c r="R92" s="281"/>
      <c r="S92" s="284"/>
      <c r="T92" s="167"/>
      <c r="U92" s="168"/>
    </row>
    <row r="93" spans="1:21" hidden="1" outlineLevel="1" x14ac:dyDescent="0.2">
      <c r="A93" s="169"/>
      <c r="B93" s="269"/>
      <c r="C93" s="270"/>
      <c r="D93" s="271"/>
      <c r="E93" s="169"/>
      <c r="F93" s="392"/>
      <c r="G93" s="170"/>
      <c r="H93" s="170"/>
      <c r="I93" s="170"/>
      <c r="J93" s="170"/>
      <c r="K93" s="170"/>
      <c r="L93" s="169"/>
      <c r="M93" s="169"/>
      <c r="N93" s="169"/>
      <c r="O93" s="393">
        <f t="shared" si="0"/>
        <v>0</v>
      </c>
      <c r="P93" s="394">
        <f t="shared" si="1"/>
        <v>0</v>
      </c>
      <c r="Q93" s="395">
        <v>0</v>
      </c>
      <c r="R93" s="281"/>
      <c r="S93" s="284"/>
      <c r="T93" s="167"/>
      <c r="U93" s="168"/>
    </row>
    <row r="94" spans="1:21" hidden="1" outlineLevel="1" x14ac:dyDescent="0.2">
      <c r="A94" s="169"/>
      <c r="B94" s="269"/>
      <c r="C94" s="270"/>
      <c r="D94" s="271"/>
      <c r="E94" s="169"/>
      <c r="F94" s="392"/>
      <c r="G94" s="170"/>
      <c r="H94" s="170"/>
      <c r="I94" s="170"/>
      <c r="J94" s="170"/>
      <c r="K94" s="170"/>
      <c r="L94" s="169"/>
      <c r="M94" s="169"/>
      <c r="N94" s="169"/>
      <c r="O94" s="393">
        <f t="shared" ref="O94:O130" si="15">PRODUCT(F94,G94,I94,K94,M94)</f>
        <v>0</v>
      </c>
      <c r="P94" s="394">
        <f t="shared" si="1"/>
        <v>0</v>
      </c>
      <c r="Q94" s="395">
        <v>0</v>
      </c>
      <c r="R94" s="281"/>
      <c r="S94" s="284"/>
      <c r="T94" s="167"/>
      <c r="U94" s="168"/>
    </row>
    <row r="95" spans="1:21" hidden="1" outlineLevel="1" x14ac:dyDescent="0.2">
      <c r="A95" s="169"/>
      <c r="B95" s="269"/>
      <c r="C95" s="270"/>
      <c r="D95" s="271"/>
      <c r="E95" s="169"/>
      <c r="F95" s="392"/>
      <c r="G95" s="170"/>
      <c r="H95" s="170"/>
      <c r="I95" s="170"/>
      <c r="J95" s="170"/>
      <c r="K95" s="170"/>
      <c r="L95" s="169"/>
      <c r="M95" s="169"/>
      <c r="N95" s="169"/>
      <c r="O95" s="393">
        <f t="shared" si="15"/>
        <v>0</v>
      </c>
      <c r="P95" s="394">
        <f t="shared" ref="P95:P130" si="16">O95-Q95</f>
        <v>0</v>
      </c>
      <c r="Q95" s="395">
        <v>0</v>
      </c>
      <c r="R95" s="281"/>
      <c r="S95" s="284"/>
      <c r="T95" s="167"/>
      <c r="U95" s="168"/>
    </row>
    <row r="96" spans="1:21" hidden="1" outlineLevel="1" x14ac:dyDescent="0.2">
      <c r="A96" s="169"/>
      <c r="B96" s="269"/>
      <c r="C96" s="270"/>
      <c r="D96" s="271"/>
      <c r="E96" s="169"/>
      <c r="F96" s="392"/>
      <c r="G96" s="170"/>
      <c r="H96" s="170"/>
      <c r="I96" s="170"/>
      <c r="J96" s="170"/>
      <c r="K96" s="170"/>
      <c r="L96" s="169"/>
      <c r="M96" s="169"/>
      <c r="N96" s="169"/>
      <c r="O96" s="393">
        <f t="shared" si="15"/>
        <v>0</v>
      </c>
      <c r="P96" s="394">
        <f t="shared" si="16"/>
        <v>0</v>
      </c>
      <c r="Q96" s="395">
        <v>0</v>
      </c>
      <c r="R96" s="281"/>
      <c r="S96" s="284"/>
      <c r="T96" s="167"/>
      <c r="U96" s="168"/>
    </row>
    <row r="97" spans="1:21" hidden="1" outlineLevel="1" x14ac:dyDescent="0.2">
      <c r="A97" s="169"/>
      <c r="B97" s="269"/>
      <c r="C97" s="270"/>
      <c r="D97" s="271"/>
      <c r="E97" s="169"/>
      <c r="F97" s="392"/>
      <c r="G97" s="170"/>
      <c r="H97" s="170"/>
      <c r="I97" s="170"/>
      <c r="J97" s="170"/>
      <c r="K97" s="170"/>
      <c r="L97" s="169"/>
      <c r="M97" s="169"/>
      <c r="N97" s="169"/>
      <c r="O97" s="393">
        <f t="shared" si="15"/>
        <v>0</v>
      </c>
      <c r="P97" s="394">
        <f t="shared" si="16"/>
        <v>0</v>
      </c>
      <c r="Q97" s="395">
        <v>0</v>
      </c>
      <c r="R97" s="281"/>
      <c r="S97" s="284"/>
      <c r="T97" s="167"/>
      <c r="U97" s="168"/>
    </row>
    <row r="98" spans="1:21" hidden="1" outlineLevel="1" x14ac:dyDescent="0.2">
      <c r="A98" s="169"/>
      <c r="B98" s="269"/>
      <c r="C98" s="270"/>
      <c r="D98" s="271"/>
      <c r="E98" s="169"/>
      <c r="F98" s="392"/>
      <c r="G98" s="170"/>
      <c r="H98" s="170"/>
      <c r="I98" s="170"/>
      <c r="J98" s="170"/>
      <c r="K98" s="170"/>
      <c r="L98" s="169"/>
      <c r="M98" s="169"/>
      <c r="N98" s="169"/>
      <c r="O98" s="393">
        <f t="shared" si="15"/>
        <v>0</v>
      </c>
      <c r="P98" s="394">
        <f t="shared" si="16"/>
        <v>0</v>
      </c>
      <c r="Q98" s="395">
        <v>0</v>
      </c>
      <c r="R98" s="281"/>
      <c r="S98" s="284"/>
      <c r="T98" s="167"/>
      <c r="U98" s="168"/>
    </row>
    <row r="99" spans="1:21" hidden="1" outlineLevel="1" x14ac:dyDescent="0.2">
      <c r="A99" s="169"/>
      <c r="B99" s="269"/>
      <c r="C99" s="270"/>
      <c r="D99" s="271"/>
      <c r="E99" s="169"/>
      <c r="F99" s="392"/>
      <c r="G99" s="170"/>
      <c r="H99" s="170"/>
      <c r="I99" s="170"/>
      <c r="J99" s="170"/>
      <c r="K99" s="170"/>
      <c r="L99" s="169"/>
      <c r="M99" s="169"/>
      <c r="N99" s="169"/>
      <c r="O99" s="393">
        <f t="shared" si="15"/>
        <v>0</v>
      </c>
      <c r="P99" s="394">
        <f t="shared" si="16"/>
        <v>0</v>
      </c>
      <c r="Q99" s="395">
        <v>0</v>
      </c>
      <c r="R99" s="281"/>
      <c r="S99" s="284"/>
      <c r="T99" s="167"/>
      <c r="U99" s="168"/>
    </row>
    <row r="100" spans="1:21" hidden="1" outlineLevel="1" x14ac:dyDescent="0.2">
      <c r="A100" s="169"/>
      <c r="B100" s="269"/>
      <c r="C100" s="270"/>
      <c r="D100" s="271"/>
      <c r="E100" s="169"/>
      <c r="F100" s="392"/>
      <c r="G100" s="170"/>
      <c r="H100" s="170"/>
      <c r="I100" s="170"/>
      <c r="J100" s="170"/>
      <c r="K100" s="170"/>
      <c r="L100" s="169"/>
      <c r="M100" s="169"/>
      <c r="N100" s="169"/>
      <c r="O100" s="393">
        <f t="shared" si="15"/>
        <v>0</v>
      </c>
      <c r="P100" s="394">
        <f t="shared" si="16"/>
        <v>0</v>
      </c>
      <c r="Q100" s="395">
        <v>0</v>
      </c>
      <c r="R100" s="281"/>
      <c r="S100" s="284"/>
      <c r="T100" s="167"/>
      <c r="U100" s="168"/>
    </row>
    <row r="101" spans="1:21" hidden="1" outlineLevel="1" x14ac:dyDescent="0.2">
      <c r="A101" s="169"/>
      <c r="B101" s="269"/>
      <c r="C101" s="270"/>
      <c r="D101" s="271"/>
      <c r="E101" s="169"/>
      <c r="F101" s="392"/>
      <c r="G101" s="170"/>
      <c r="H101" s="170"/>
      <c r="I101" s="170"/>
      <c r="J101" s="170"/>
      <c r="K101" s="170"/>
      <c r="L101" s="169"/>
      <c r="M101" s="169"/>
      <c r="N101" s="169"/>
      <c r="O101" s="393">
        <f t="shared" si="15"/>
        <v>0</v>
      </c>
      <c r="P101" s="394">
        <f t="shared" si="16"/>
        <v>0</v>
      </c>
      <c r="Q101" s="395">
        <v>0</v>
      </c>
      <c r="R101" s="281"/>
      <c r="S101" s="284"/>
      <c r="T101" s="167"/>
      <c r="U101" s="168"/>
    </row>
    <row r="102" spans="1:21" hidden="1" outlineLevel="1" x14ac:dyDescent="0.2">
      <c r="A102" s="169"/>
      <c r="B102" s="269"/>
      <c r="C102" s="270"/>
      <c r="D102" s="271"/>
      <c r="E102" s="169"/>
      <c r="F102" s="392"/>
      <c r="G102" s="170"/>
      <c r="H102" s="170"/>
      <c r="I102" s="170"/>
      <c r="J102" s="170"/>
      <c r="K102" s="170"/>
      <c r="L102" s="169"/>
      <c r="M102" s="169"/>
      <c r="N102" s="169"/>
      <c r="O102" s="393">
        <f t="shared" si="15"/>
        <v>0</v>
      </c>
      <c r="P102" s="394">
        <f t="shared" si="16"/>
        <v>0</v>
      </c>
      <c r="Q102" s="395">
        <v>0</v>
      </c>
      <c r="R102" s="281"/>
      <c r="S102" s="284"/>
      <c r="T102" s="167"/>
      <c r="U102" s="168"/>
    </row>
    <row r="103" spans="1:21" hidden="1" outlineLevel="1" x14ac:dyDescent="0.2">
      <c r="A103" s="169"/>
      <c r="B103" s="269"/>
      <c r="C103" s="270"/>
      <c r="D103" s="271"/>
      <c r="E103" s="169"/>
      <c r="F103" s="392"/>
      <c r="G103" s="170"/>
      <c r="H103" s="170"/>
      <c r="I103" s="170"/>
      <c r="J103" s="170"/>
      <c r="K103" s="170"/>
      <c r="L103" s="169"/>
      <c r="M103" s="169"/>
      <c r="N103" s="169"/>
      <c r="O103" s="393">
        <f t="shared" si="15"/>
        <v>0</v>
      </c>
      <c r="P103" s="394">
        <f t="shared" si="16"/>
        <v>0</v>
      </c>
      <c r="Q103" s="395">
        <v>0</v>
      </c>
      <c r="R103" s="281"/>
      <c r="S103" s="284"/>
      <c r="T103" s="167"/>
      <c r="U103" s="168"/>
    </row>
    <row r="104" spans="1:21" hidden="1" outlineLevel="1" x14ac:dyDescent="0.2">
      <c r="A104" s="169"/>
      <c r="B104" s="269"/>
      <c r="C104" s="270"/>
      <c r="D104" s="271"/>
      <c r="E104" s="169"/>
      <c r="F104" s="392"/>
      <c r="G104" s="170"/>
      <c r="H104" s="170"/>
      <c r="I104" s="170"/>
      <c r="J104" s="170"/>
      <c r="K104" s="170"/>
      <c r="L104" s="169"/>
      <c r="M104" s="169"/>
      <c r="N104" s="169"/>
      <c r="O104" s="393">
        <f t="shared" si="15"/>
        <v>0</v>
      </c>
      <c r="P104" s="394">
        <f t="shared" si="16"/>
        <v>0</v>
      </c>
      <c r="Q104" s="395">
        <v>0</v>
      </c>
      <c r="R104" s="281"/>
      <c r="S104" s="284"/>
      <c r="T104" s="167"/>
      <c r="U104" s="168"/>
    </row>
    <row r="105" spans="1:21" hidden="1" outlineLevel="1" x14ac:dyDescent="0.2">
      <c r="A105" s="169"/>
      <c r="B105" s="269"/>
      <c r="C105" s="270"/>
      <c r="D105" s="271"/>
      <c r="E105" s="169"/>
      <c r="F105" s="392"/>
      <c r="G105" s="170"/>
      <c r="H105" s="170"/>
      <c r="I105" s="170"/>
      <c r="J105" s="170"/>
      <c r="K105" s="170"/>
      <c r="L105" s="169"/>
      <c r="M105" s="169"/>
      <c r="N105" s="169"/>
      <c r="O105" s="393">
        <f t="shared" si="15"/>
        <v>0</v>
      </c>
      <c r="P105" s="394">
        <f t="shared" si="16"/>
        <v>0</v>
      </c>
      <c r="Q105" s="395">
        <v>0</v>
      </c>
      <c r="R105" s="281"/>
      <c r="S105" s="284"/>
      <c r="T105" s="167"/>
      <c r="U105" s="168"/>
    </row>
    <row r="106" spans="1:21" hidden="1" outlineLevel="1" x14ac:dyDescent="0.2">
      <c r="A106" s="169"/>
      <c r="B106" s="269"/>
      <c r="C106" s="270"/>
      <c r="D106" s="271"/>
      <c r="E106" s="169"/>
      <c r="F106" s="392"/>
      <c r="G106" s="170"/>
      <c r="H106" s="170"/>
      <c r="I106" s="170"/>
      <c r="J106" s="170"/>
      <c r="K106" s="170"/>
      <c r="L106" s="169"/>
      <c r="M106" s="169"/>
      <c r="N106" s="169"/>
      <c r="O106" s="393">
        <f t="shared" si="15"/>
        <v>0</v>
      </c>
      <c r="P106" s="394">
        <f t="shared" si="16"/>
        <v>0</v>
      </c>
      <c r="Q106" s="395">
        <v>0</v>
      </c>
      <c r="R106" s="281"/>
      <c r="S106" s="284"/>
      <c r="T106" s="167"/>
      <c r="U106" s="168"/>
    </row>
    <row r="107" spans="1:21" hidden="1" outlineLevel="1" x14ac:dyDescent="0.2">
      <c r="A107" s="169"/>
      <c r="B107" s="269"/>
      <c r="C107" s="270"/>
      <c r="D107" s="271"/>
      <c r="E107" s="169"/>
      <c r="F107" s="392"/>
      <c r="G107" s="170"/>
      <c r="H107" s="170"/>
      <c r="I107" s="170"/>
      <c r="J107" s="170"/>
      <c r="K107" s="170"/>
      <c r="L107" s="169"/>
      <c r="M107" s="169"/>
      <c r="N107" s="169"/>
      <c r="O107" s="393">
        <f t="shared" si="15"/>
        <v>0</v>
      </c>
      <c r="P107" s="394">
        <f t="shared" si="16"/>
        <v>0</v>
      </c>
      <c r="Q107" s="395">
        <v>0</v>
      </c>
      <c r="R107" s="281"/>
      <c r="S107" s="284"/>
      <c r="T107" s="167"/>
      <c r="U107" s="168"/>
    </row>
    <row r="108" spans="1:21" hidden="1" outlineLevel="1" x14ac:dyDescent="0.2">
      <c r="A108" s="169"/>
      <c r="B108" s="269"/>
      <c r="C108" s="270"/>
      <c r="D108" s="271"/>
      <c r="E108" s="169"/>
      <c r="F108" s="392"/>
      <c r="G108" s="170"/>
      <c r="H108" s="170"/>
      <c r="I108" s="170"/>
      <c r="J108" s="170"/>
      <c r="K108" s="170"/>
      <c r="L108" s="169"/>
      <c r="M108" s="169"/>
      <c r="N108" s="169"/>
      <c r="O108" s="393">
        <f t="shared" si="15"/>
        <v>0</v>
      </c>
      <c r="P108" s="394">
        <f t="shared" si="16"/>
        <v>0</v>
      </c>
      <c r="Q108" s="395">
        <v>0</v>
      </c>
      <c r="R108" s="281"/>
      <c r="S108" s="284"/>
      <c r="T108" s="167"/>
      <c r="U108" s="168"/>
    </row>
    <row r="109" spans="1:21" hidden="1" outlineLevel="1" x14ac:dyDescent="0.2">
      <c r="A109" s="169"/>
      <c r="B109" s="269"/>
      <c r="C109" s="270"/>
      <c r="D109" s="271"/>
      <c r="E109" s="169"/>
      <c r="F109" s="392"/>
      <c r="G109" s="170"/>
      <c r="H109" s="170"/>
      <c r="I109" s="170"/>
      <c r="J109" s="170"/>
      <c r="K109" s="170"/>
      <c r="L109" s="169"/>
      <c r="M109" s="169"/>
      <c r="N109" s="169"/>
      <c r="O109" s="393">
        <f t="shared" si="15"/>
        <v>0</v>
      </c>
      <c r="P109" s="394">
        <f t="shared" si="16"/>
        <v>0</v>
      </c>
      <c r="Q109" s="395">
        <v>0</v>
      </c>
      <c r="R109" s="281"/>
      <c r="S109" s="284"/>
      <c r="T109" s="167"/>
      <c r="U109" s="168"/>
    </row>
    <row r="110" spans="1:21" hidden="1" outlineLevel="1" x14ac:dyDescent="0.2">
      <c r="A110" s="169"/>
      <c r="B110" s="269"/>
      <c r="C110" s="270"/>
      <c r="D110" s="271"/>
      <c r="E110" s="169"/>
      <c r="F110" s="392"/>
      <c r="G110" s="170"/>
      <c r="H110" s="170"/>
      <c r="I110" s="170"/>
      <c r="J110" s="170"/>
      <c r="K110" s="170"/>
      <c r="L110" s="169"/>
      <c r="M110" s="169"/>
      <c r="N110" s="169"/>
      <c r="O110" s="393">
        <f t="shared" si="15"/>
        <v>0</v>
      </c>
      <c r="P110" s="394">
        <f t="shared" si="16"/>
        <v>0</v>
      </c>
      <c r="Q110" s="395">
        <v>0</v>
      </c>
      <c r="R110" s="281"/>
      <c r="S110" s="284"/>
      <c r="T110" s="167"/>
      <c r="U110" s="168"/>
    </row>
    <row r="111" spans="1:21" hidden="1" outlineLevel="1" x14ac:dyDescent="0.2">
      <c r="A111" s="169"/>
      <c r="B111" s="269"/>
      <c r="C111" s="270"/>
      <c r="D111" s="271"/>
      <c r="E111" s="169"/>
      <c r="F111" s="392"/>
      <c r="G111" s="170"/>
      <c r="H111" s="170"/>
      <c r="I111" s="170"/>
      <c r="J111" s="170"/>
      <c r="K111" s="170"/>
      <c r="L111" s="169"/>
      <c r="M111" s="169"/>
      <c r="N111" s="169"/>
      <c r="O111" s="393">
        <f t="shared" si="15"/>
        <v>0</v>
      </c>
      <c r="P111" s="394">
        <f t="shared" si="16"/>
        <v>0</v>
      </c>
      <c r="Q111" s="395">
        <v>0</v>
      </c>
      <c r="R111" s="281"/>
      <c r="S111" s="284"/>
      <c r="T111" s="167"/>
      <c r="U111" s="168"/>
    </row>
    <row r="112" spans="1:21" hidden="1" outlineLevel="1" x14ac:dyDescent="0.2">
      <c r="A112" s="169"/>
      <c r="B112" s="269"/>
      <c r="C112" s="270"/>
      <c r="D112" s="271"/>
      <c r="E112" s="169"/>
      <c r="F112" s="392"/>
      <c r="G112" s="170"/>
      <c r="H112" s="170"/>
      <c r="I112" s="170"/>
      <c r="J112" s="170"/>
      <c r="K112" s="170"/>
      <c r="L112" s="169"/>
      <c r="M112" s="169"/>
      <c r="N112" s="169"/>
      <c r="O112" s="393">
        <f t="shared" si="15"/>
        <v>0</v>
      </c>
      <c r="P112" s="394">
        <f t="shared" si="16"/>
        <v>0</v>
      </c>
      <c r="Q112" s="395">
        <v>0</v>
      </c>
      <c r="R112" s="281"/>
      <c r="S112" s="284"/>
      <c r="T112" s="167"/>
      <c r="U112" s="168"/>
    </row>
    <row r="113" spans="1:21" hidden="1" outlineLevel="1" x14ac:dyDescent="0.2">
      <c r="A113" s="169"/>
      <c r="B113" s="269"/>
      <c r="C113" s="270"/>
      <c r="D113" s="271"/>
      <c r="E113" s="169"/>
      <c r="F113" s="392"/>
      <c r="G113" s="170"/>
      <c r="H113" s="170"/>
      <c r="I113" s="170"/>
      <c r="J113" s="170"/>
      <c r="K113" s="170"/>
      <c r="L113" s="169"/>
      <c r="M113" s="169"/>
      <c r="N113" s="169"/>
      <c r="O113" s="393">
        <f t="shared" si="15"/>
        <v>0</v>
      </c>
      <c r="P113" s="394">
        <f t="shared" si="16"/>
        <v>0</v>
      </c>
      <c r="Q113" s="395">
        <v>0</v>
      </c>
      <c r="R113" s="281"/>
      <c r="S113" s="284"/>
      <c r="T113" s="167"/>
      <c r="U113" s="168"/>
    </row>
    <row r="114" spans="1:21" hidden="1" outlineLevel="1" x14ac:dyDescent="0.2">
      <c r="A114" s="169"/>
      <c r="B114" s="269"/>
      <c r="C114" s="270"/>
      <c r="D114" s="271"/>
      <c r="E114" s="169"/>
      <c r="F114" s="392"/>
      <c r="G114" s="170"/>
      <c r="H114" s="170"/>
      <c r="I114" s="170"/>
      <c r="J114" s="170"/>
      <c r="K114" s="170"/>
      <c r="L114" s="169"/>
      <c r="M114" s="169"/>
      <c r="N114" s="169"/>
      <c r="O114" s="393">
        <f t="shared" si="15"/>
        <v>0</v>
      </c>
      <c r="P114" s="394">
        <f t="shared" si="16"/>
        <v>0</v>
      </c>
      <c r="Q114" s="395">
        <v>0</v>
      </c>
      <c r="R114" s="281"/>
      <c r="S114" s="284"/>
      <c r="T114" s="167"/>
      <c r="U114" s="168"/>
    </row>
    <row r="115" spans="1:21" hidden="1" outlineLevel="1" x14ac:dyDescent="0.2">
      <c r="A115" s="169"/>
      <c r="B115" s="269"/>
      <c r="C115" s="270"/>
      <c r="D115" s="271"/>
      <c r="E115" s="169"/>
      <c r="F115" s="392"/>
      <c r="G115" s="170"/>
      <c r="H115" s="170"/>
      <c r="I115" s="170"/>
      <c r="J115" s="170"/>
      <c r="K115" s="170"/>
      <c r="L115" s="169"/>
      <c r="M115" s="169"/>
      <c r="N115" s="169"/>
      <c r="O115" s="393">
        <f t="shared" si="15"/>
        <v>0</v>
      </c>
      <c r="P115" s="394">
        <f t="shared" si="16"/>
        <v>0</v>
      </c>
      <c r="Q115" s="395">
        <v>0</v>
      </c>
      <c r="R115" s="281"/>
      <c r="S115" s="284"/>
      <c r="T115" s="167"/>
      <c r="U115" s="168"/>
    </row>
    <row r="116" spans="1:21" hidden="1" outlineLevel="1" x14ac:dyDescent="0.2">
      <c r="A116" s="169"/>
      <c r="B116" s="269"/>
      <c r="C116" s="270"/>
      <c r="D116" s="271"/>
      <c r="E116" s="169"/>
      <c r="F116" s="392"/>
      <c r="G116" s="170"/>
      <c r="H116" s="170"/>
      <c r="I116" s="170"/>
      <c r="J116" s="170"/>
      <c r="K116" s="170"/>
      <c r="L116" s="169"/>
      <c r="M116" s="169"/>
      <c r="N116" s="169"/>
      <c r="O116" s="393">
        <f t="shared" si="15"/>
        <v>0</v>
      </c>
      <c r="P116" s="394">
        <f t="shared" si="16"/>
        <v>0</v>
      </c>
      <c r="Q116" s="395">
        <v>0</v>
      </c>
      <c r="R116" s="281"/>
      <c r="S116" s="284"/>
      <c r="T116" s="167"/>
      <c r="U116" s="168"/>
    </row>
    <row r="117" spans="1:21" hidden="1" outlineLevel="1" x14ac:dyDescent="0.2">
      <c r="A117" s="169"/>
      <c r="B117" s="269"/>
      <c r="C117" s="270"/>
      <c r="D117" s="271"/>
      <c r="E117" s="169"/>
      <c r="F117" s="392"/>
      <c r="G117" s="170"/>
      <c r="H117" s="170"/>
      <c r="I117" s="170"/>
      <c r="J117" s="170"/>
      <c r="K117" s="170"/>
      <c r="L117" s="169"/>
      <c r="M117" s="169"/>
      <c r="N117" s="169"/>
      <c r="O117" s="393">
        <f t="shared" si="15"/>
        <v>0</v>
      </c>
      <c r="P117" s="394">
        <f t="shared" si="16"/>
        <v>0</v>
      </c>
      <c r="Q117" s="395">
        <v>0</v>
      </c>
      <c r="R117" s="281"/>
      <c r="S117" s="284"/>
      <c r="T117" s="167"/>
      <c r="U117" s="168"/>
    </row>
    <row r="118" spans="1:21" hidden="1" outlineLevel="1" x14ac:dyDescent="0.2">
      <c r="A118" s="169"/>
      <c r="B118" s="269"/>
      <c r="C118" s="270"/>
      <c r="D118" s="271"/>
      <c r="E118" s="169"/>
      <c r="F118" s="392"/>
      <c r="G118" s="170"/>
      <c r="H118" s="170"/>
      <c r="I118" s="170"/>
      <c r="J118" s="170"/>
      <c r="K118" s="170"/>
      <c r="L118" s="169"/>
      <c r="M118" s="169"/>
      <c r="N118" s="169"/>
      <c r="O118" s="393">
        <f t="shared" si="15"/>
        <v>0</v>
      </c>
      <c r="P118" s="394">
        <f t="shared" si="16"/>
        <v>0</v>
      </c>
      <c r="Q118" s="395">
        <v>0</v>
      </c>
      <c r="R118" s="281"/>
      <c r="S118" s="284"/>
      <c r="T118" s="167"/>
      <c r="U118" s="168"/>
    </row>
    <row r="119" spans="1:21" hidden="1" outlineLevel="1" x14ac:dyDescent="0.2">
      <c r="A119" s="169"/>
      <c r="B119" s="269"/>
      <c r="C119" s="270"/>
      <c r="D119" s="271"/>
      <c r="E119" s="169"/>
      <c r="F119" s="392"/>
      <c r="G119" s="170"/>
      <c r="H119" s="170"/>
      <c r="I119" s="170"/>
      <c r="J119" s="170"/>
      <c r="K119" s="170"/>
      <c r="L119" s="169"/>
      <c r="M119" s="169"/>
      <c r="N119" s="169"/>
      <c r="O119" s="393">
        <f t="shared" si="15"/>
        <v>0</v>
      </c>
      <c r="P119" s="394">
        <f t="shared" si="16"/>
        <v>0</v>
      </c>
      <c r="Q119" s="395">
        <v>0</v>
      </c>
      <c r="R119" s="281"/>
      <c r="S119" s="284"/>
      <c r="T119" s="167"/>
      <c r="U119" s="168"/>
    </row>
    <row r="120" spans="1:21" hidden="1" outlineLevel="1" x14ac:dyDescent="0.2">
      <c r="A120" s="169"/>
      <c r="B120" s="269"/>
      <c r="C120" s="270"/>
      <c r="D120" s="271"/>
      <c r="E120" s="169"/>
      <c r="F120" s="392"/>
      <c r="G120" s="170"/>
      <c r="H120" s="170"/>
      <c r="I120" s="170"/>
      <c r="J120" s="170"/>
      <c r="K120" s="170"/>
      <c r="L120" s="169"/>
      <c r="M120" s="169"/>
      <c r="N120" s="169"/>
      <c r="O120" s="393">
        <f t="shared" si="15"/>
        <v>0</v>
      </c>
      <c r="P120" s="394">
        <f t="shared" si="16"/>
        <v>0</v>
      </c>
      <c r="Q120" s="395">
        <v>0</v>
      </c>
      <c r="R120" s="281"/>
      <c r="S120" s="284"/>
      <c r="T120" s="167"/>
      <c r="U120" s="168"/>
    </row>
    <row r="121" spans="1:21" hidden="1" outlineLevel="1" x14ac:dyDescent="0.2">
      <c r="A121" s="169"/>
      <c r="B121" s="269"/>
      <c r="C121" s="270"/>
      <c r="D121" s="271"/>
      <c r="E121" s="169"/>
      <c r="F121" s="392"/>
      <c r="G121" s="170"/>
      <c r="H121" s="170"/>
      <c r="I121" s="170"/>
      <c r="J121" s="170"/>
      <c r="K121" s="170"/>
      <c r="L121" s="169"/>
      <c r="M121" s="169"/>
      <c r="N121" s="169"/>
      <c r="O121" s="393">
        <f t="shared" si="15"/>
        <v>0</v>
      </c>
      <c r="P121" s="394">
        <f t="shared" si="16"/>
        <v>0</v>
      </c>
      <c r="Q121" s="395">
        <v>0</v>
      </c>
      <c r="R121" s="281"/>
      <c r="S121" s="284"/>
      <c r="T121" s="167"/>
      <c r="U121" s="168"/>
    </row>
    <row r="122" spans="1:21" hidden="1" outlineLevel="1" x14ac:dyDescent="0.2">
      <c r="A122" s="169"/>
      <c r="B122" s="269"/>
      <c r="C122" s="270"/>
      <c r="D122" s="271"/>
      <c r="E122" s="169"/>
      <c r="F122" s="392"/>
      <c r="G122" s="170"/>
      <c r="H122" s="170"/>
      <c r="I122" s="170"/>
      <c r="J122" s="170"/>
      <c r="K122" s="170"/>
      <c r="L122" s="169"/>
      <c r="M122" s="169"/>
      <c r="N122" s="169"/>
      <c r="O122" s="393">
        <f t="shared" si="15"/>
        <v>0</v>
      </c>
      <c r="P122" s="394">
        <f t="shared" si="16"/>
        <v>0</v>
      </c>
      <c r="Q122" s="395">
        <v>0</v>
      </c>
      <c r="R122" s="281"/>
      <c r="S122" s="284"/>
      <c r="T122" s="167"/>
      <c r="U122" s="168"/>
    </row>
    <row r="123" spans="1:21" hidden="1" outlineLevel="1" x14ac:dyDescent="0.2">
      <c r="A123" s="169"/>
      <c r="B123" s="269"/>
      <c r="C123" s="270"/>
      <c r="D123" s="271"/>
      <c r="E123" s="169"/>
      <c r="F123" s="392"/>
      <c r="G123" s="170"/>
      <c r="H123" s="170"/>
      <c r="I123" s="170"/>
      <c r="J123" s="170"/>
      <c r="K123" s="170"/>
      <c r="L123" s="169"/>
      <c r="M123" s="169"/>
      <c r="N123" s="169"/>
      <c r="O123" s="393">
        <f t="shared" si="15"/>
        <v>0</v>
      </c>
      <c r="P123" s="394">
        <f t="shared" si="16"/>
        <v>0</v>
      </c>
      <c r="Q123" s="395">
        <v>0</v>
      </c>
      <c r="R123" s="281"/>
      <c r="S123" s="284"/>
      <c r="T123" s="167"/>
      <c r="U123" s="168"/>
    </row>
    <row r="124" spans="1:21" hidden="1" outlineLevel="1" x14ac:dyDescent="0.2">
      <c r="A124" s="169"/>
      <c r="B124" s="269"/>
      <c r="C124" s="270"/>
      <c r="D124" s="271"/>
      <c r="E124" s="169"/>
      <c r="F124" s="392"/>
      <c r="G124" s="170"/>
      <c r="H124" s="170"/>
      <c r="I124" s="170"/>
      <c r="J124" s="170"/>
      <c r="K124" s="170"/>
      <c r="L124" s="169"/>
      <c r="M124" s="169"/>
      <c r="N124" s="169"/>
      <c r="O124" s="393">
        <f t="shared" si="15"/>
        <v>0</v>
      </c>
      <c r="P124" s="394">
        <f t="shared" si="16"/>
        <v>0</v>
      </c>
      <c r="Q124" s="395">
        <v>0</v>
      </c>
      <c r="R124" s="281"/>
      <c r="S124" s="284"/>
      <c r="T124" s="167"/>
      <c r="U124" s="168"/>
    </row>
    <row r="125" spans="1:21" hidden="1" outlineLevel="1" x14ac:dyDescent="0.2">
      <c r="A125" s="169"/>
      <c r="B125" s="269"/>
      <c r="C125" s="270"/>
      <c r="D125" s="271"/>
      <c r="E125" s="169"/>
      <c r="F125" s="392"/>
      <c r="G125" s="170"/>
      <c r="H125" s="170"/>
      <c r="I125" s="170"/>
      <c r="J125" s="170"/>
      <c r="K125" s="170"/>
      <c r="L125" s="169"/>
      <c r="M125" s="169"/>
      <c r="N125" s="169"/>
      <c r="O125" s="393">
        <f t="shared" si="15"/>
        <v>0</v>
      </c>
      <c r="P125" s="394">
        <f t="shared" si="16"/>
        <v>0</v>
      </c>
      <c r="Q125" s="395">
        <v>0</v>
      </c>
      <c r="R125" s="281"/>
      <c r="S125" s="284"/>
      <c r="T125" s="167"/>
      <c r="U125" s="168"/>
    </row>
    <row r="126" spans="1:21" hidden="1" outlineLevel="1" x14ac:dyDescent="0.2">
      <c r="A126" s="169"/>
      <c r="B126" s="269"/>
      <c r="C126" s="270"/>
      <c r="D126" s="271"/>
      <c r="E126" s="169"/>
      <c r="F126" s="392"/>
      <c r="G126" s="170"/>
      <c r="H126" s="170"/>
      <c r="I126" s="170"/>
      <c r="J126" s="170"/>
      <c r="K126" s="170"/>
      <c r="L126" s="169"/>
      <c r="M126" s="169"/>
      <c r="N126" s="169"/>
      <c r="O126" s="393">
        <f t="shared" si="15"/>
        <v>0</v>
      </c>
      <c r="P126" s="394">
        <f t="shared" si="16"/>
        <v>0</v>
      </c>
      <c r="Q126" s="395">
        <v>0</v>
      </c>
      <c r="R126" s="281"/>
      <c r="S126" s="284"/>
      <c r="T126" s="167"/>
      <c r="U126" s="168"/>
    </row>
    <row r="127" spans="1:21" hidden="1" outlineLevel="1" x14ac:dyDescent="0.2">
      <c r="A127" s="169"/>
      <c r="B127" s="269"/>
      <c r="C127" s="270"/>
      <c r="D127" s="271"/>
      <c r="E127" s="169"/>
      <c r="F127" s="392"/>
      <c r="G127" s="170"/>
      <c r="H127" s="170"/>
      <c r="I127" s="170"/>
      <c r="J127" s="170"/>
      <c r="K127" s="170"/>
      <c r="L127" s="169"/>
      <c r="M127" s="169"/>
      <c r="N127" s="169"/>
      <c r="O127" s="393">
        <f t="shared" si="15"/>
        <v>0</v>
      </c>
      <c r="P127" s="394">
        <f t="shared" si="16"/>
        <v>0</v>
      </c>
      <c r="Q127" s="395">
        <v>0</v>
      </c>
      <c r="R127" s="281"/>
      <c r="S127" s="284"/>
      <c r="T127" s="167"/>
      <c r="U127" s="168"/>
    </row>
    <row r="128" spans="1:21" hidden="1" outlineLevel="1" x14ac:dyDescent="0.2">
      <c r="A128" s="169"/>
      <c r="B128" s="269"/>
      <c r="C128" s="270"/>
      <c r="D128" s="271"/>
      <c r="E128" s="169"/>
      <c r="F128" s="392"/>
      <c r="G128" s="170"/>
      <c r="H128" s="170"/>
      <c r="I128" s="170"/>
      <c r="J128" s="170"/>
      <c r="K128" s="170"/>
      <c r="L128" s="169"/>
      <c r="M128" s="169"/>
      <c r="N128" s="169"/>
      <c r="O128" s="393">
        <f t="shared" si="15"/>
        <v>0</v>
      </c>
      <c r="P128" s="394">
        <f t="shared" si="16"/>
        <v>0</v>
      </c>
      <c r="Q128" s="395">
        <v>0</v>
      </c>
      <c r="R128" s="281"/>
      <c r="S128" s="284"/>
      <c r="T128" s="167"/>
      <c r="U128" s="168"/>
    </row>
    <row r="129" spans="1:21" hidden="1" outlineLevel="1" x14ac:dyDescent="0.2">
      <c r="A129" s="169"/>
      <c r="B129" s="269"/>
      <c r="C129" s="270"/>
      <c r="D129" s="271"/>
      <c r="E129" s="169"/>
      <c r="F129" s="392"/>
      <c r="G129" s="170"/>
      <c r="H129" s="170"/>
      <c r="I129" s="170"/>
      <c r="J129" s="170"/>
      <c r="K129" s="170"/>
      <c r="L129" s="169"/>
      <c r="M129" s="169"/>
      <c r="N129" s="169"/>
      <c r="O129" s="393">
        <f t="shared" si="15"/>
        <v>0</v>
      </c>
      <c r="P129" s="394">
        <f t="shared" si="16"/>
        <v>0</v>
      </c>
      <c r="Q129" s="395">
        <v>0</v>
      </c>
      <c r="R129" s="281"/>
      <c r="S129" s="284"/>
      <c r="T129" s="167"/>
      <c r="U129" s="168"/>
    </row>
    <row r="130" spans="1:21" ht="13.5" hidden="1" outlineLevel="1" thickBot="1" x14ac:dyDescent="0.25">
      <c r="A130" s="169"/>
      <c r="B130" s="269"/>
      <c r="C130" s="270"/>
      <c r="D130" s="271"/>
      <c r="E130" s="169"/>
      <c r="F130" s="392"/>
      <c r="G130" s="170"/>
      <c r="H130" s="170"/>
      <c r="I130" s="170"/>
      <c r="J130" s="170"/>
      <c r="K130" s="170"/>
      <c r="L130" s="169"/>
      <c r="M130" s="169"/>
      <c r="N130" s="169"/>
      <c r="O130" s="393">
        <f t="shared" si="15"/>
        <v>0</v>
      </c>
      <c r="P130" s="394">
        <f t="shared" si="16"/>
        <v>0</v>
      </c>
      <c r="Q130" s="395">
        <v>0</v>
      </c>
      <c r="R130" s="281"/>
      <c r="S130" s="284"/>
      <c r="T130" s="167" t="e">
        <f t="shared" ref="T130" si="17">IF(U130&gt;29999,"3者見積必要","")</f>
        <v>#REF!</v>
      </c>
      <c r="U130" s="168" t="e">
        <f>IF(E130="USドル",F130*#REF!,IF(E130=#REF!,F130*#REF!,IF(E130=#REF!,F130*#REF!,F130)))</f>
        <v>#REF!</v>
      </c>
    </row>
    <row r="131" spans="1:21" collapsed="1" x14ac:dyDescent="0.2">
      <c r="K131" s="140" t="e">
        <f>#REF!</f>
        <v>#REF!</v>
      </c>
      <c r="L131" s="141"/>
      <c r="M131" s="141"/>
      <c r="N131" s="142"/>
      <c r="O131" s="396">
        <f t="shared" ref="O131:Q134" si="18">SUMIF($E$6:$E$130,$K131,O$6:O$130)</f>
        <v>0</v>
      </c>
      <c r="P131" s="396">
        <f t="shared" si="18"/>
        <v>0</v>
      </c>
      <c r="Q131" s="397">
        <f t="shared" si="18"/>
        <v>0</v>
      </c>
    </row>
    <row r="132" spans="1:21" x14ac:dyDescent="0.2">
      <c r="K132" s="143" t="e">
        <f>#REF!</f>
        <v>#REF!</v>
      </c>
      <c r="L132" s="144"/>
      <c r="M132" s="144"/>
      <c r="N132" s="145"/>
      <c r="O132" s="398">
        <f t="shared" si="18"/>
        <v>0</v>
      </c>
      <c r="P132" s="398">
        <f t="shared" si="18"/>
        <v>0</v>
      </c>
      <c r="Q132" s="399">
        <f t="shared" si="18"/>
        <v>0</v>
      </c>
    </row>
    <row r="133" spans="1:21" x14ac:dyDescent="0.2">
      <c r="K133" s="143" t="e">
        <f>#REF!</f>
        <v>#REF!</v>
      </c>
      <c r="L133" s="144"/>
      <c r="M133" s="144"/>
      <c r="N133" s="145"/>
      <c r="O133" s="398">
        <f t="shared" si="18"/>
        <v>0</v>
      </c>
      <c r="P133" s="398">
        <f t="shared" si="18"/>
        <v>0</v>
      </c>
      <c r="Q133" s="399">
        <f t="shared" si="18"/>
        <v>0</v>
      </c>
    </row>
    <row r="134" spans="1:21" ht="13.5" thickBot="1" x14ac:dyDescent="0.25">
      <c r="K134" s="146" t="e">
        <f>#REF!</f>
        <v>#REF!</v>
      </c>
      <c r="L134" s="147"/>
      <c r="M134" s="147"/>
      <c r="N134" s="148"/>
      <c r="O134" s="400">
        <f t="shared" si="18"/>
        <v>0</v>
      </c>
      <c r="P134" s="400">
        <f t="shared" si="18"/>
        <v>0</v>
      </c>
      <c r="Q134" s="401">
        <f t="shared" si="18"/>
        <v>0</v>
      </c>
    </row>
  </sheetData>
  <sheetProtection selectLockedCells="1"/>
  <mergeCells count="1">
    <mergeCell ref="B4:D4"/>
  </mergeCells>
  <phoneticPr fontId="11"/>
  <dataValidations count="2">
    <dataValidation type="list" allowBlank="1" showInputMessage="1" showErrorMessage="1" sqref="E135">
      <formula1>$R$2:$R$3</formula1>
    </dataValidation>
    <dataValidation type="list" allowBlank="1" showInputMessage="1" showErrorMessage="1" sqref="E5:E130">
      <formula1>#REF!</formula1>
    </dataValidation>
  </dataValidations>
  <pageMargins left="0.7" right="0.7" top="0.75" bottom="0.75" header="0.3" footer="0.3"/>
  <pageSetup paperSize="9" scale="8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通貨ﾘｽﾄ</vt:lpstr>
      <vt:lpstr>予算詳細　全体</vt:lpstr>
      <vt:lpstr>予算詳細 主契約団体</vt:lpstr>
      <vt:lpstr>予算詳細 ﾊﾟｰﾄﾅｰ</vt:lpstr>
      <vt:lpstr>人件費詳細　主契約団体</vt:lpstr>
      <vt:lpstr>人件費詳細　ﾊﾟｰﾄﾅｰ</vt:lpstr>
      <vt:lpstr>別表1；資機材等購入費　主契約団体</vt:lpstr>
      <vt:lpstr>別表1；資機材等購入費　ﾊﾟｰﾄﾅｰ</vt:lpstr>
      <vt:lpstr>参考積算例</vt:lpstr>
      <vt:lpstr>別表2；ワークショップ等開催費　主契約団体</vt:lpstr>
      <vt:lpstr>別表2；ワークショップ等開催費 ﾊﾟｰﾄﾅｰ</vt:lpstr>
      <vt:lpstr>別表3；専門家派遣旅費等　主契約団体</vt:lpstr>
      <vt:lpstr>別表3；専門家派遣旅費等　ﾊﾟｰﾄﾅｰ</vt:lpstr>
      <vt:lpstr>別表4；研修員招聘費　主契約団体</vt:lpstr>
      <vt:lpstr>別表4；研修員招聘費　ﾊﾟｰﾄﾅｰ</vt:lpstr>
      <vt:lpstr>別表5；現地事業管理費　主契約団体</vt:lpstr>
      <vt:lpstr>別表5；現地事業管理費　ﾊﾟｰﾄﾅｰ</vt:lpstr>
      <vt:lpstr>別表6；現地事業後方支援経費　主契約団体</vt:lpstr>
      <vt:lpstr>別表6；現地事業後方支援経費　ﾊﾟｰﾄﾅｰ</vt:lpstr>
      <vt:lpstr>参考積算例!Print_Area</vt:lpstr>
      <vt:lpstr>'人件費詳細　ﾊﾟｰﾄﾅｰ'!Print_Area</vt:lpstr>
      <vt:lpstr>'人件費詳細　主契約団体'!Print_Area</vt:lpstr>
      <vt:lpstr>'別表1；資機材等購入費　ﾊﾟｰﾄﾅｰ'!Print_Area</vt:lpstr>
      <vt:lpstr>'別表1；資機材等購入費　主契約団体'!Print_Area</vt:lpstr>
      <vt:lpstr>'別表2；ワークショップ等開催費 ﾊﾟｰﾄﾅｰ'!Print_Area</vt:lpstr>
      <vt:lpstr>'別表2；ワークショップ等開催費　主契約団体'!Print_Area</vt:lpstr>
      <vt:lpstr>'別表3；専門家派遣旅費等　ﾊﾟｰﾄﾅｰ'!Print_Area</vt:lpstr>
      <vt:lpstr>'別表3；専門家派遣旅費等　主契約団体'!Print_Area</vt:lpstr>
      <vt:lpstr>'別表4；研修員招聘費　ﾊﾟｰﾄﾅｰ'!Print_Area</vt:lpstr>
      <vt:lpstr>'別表4；研修員招聘費　主契約団体'!Print_Area</vt:lpstr>
      <vt:lpstr>'別表5；現地事業管理費　ﾊﾟｰﾄﾅｰ'!Print_Area</vt:lpstr>
      <vt:lpstr>'別表5；現地事業管理費　主契約団体'!Print_Area</vt:lpstr>
      <vt:lpstr>'別表6；現地事業後方支援経費　ﾊﾟｰﾄﾅｰ'!Print_Area</vt:lpstr>
      <vt:lpstr>'別表6；現地事業後方支援経費　主契約団体'!Print_Area</vt:lpstr>
      <vt:lpstr>'予算詳細 ﾊﾟｰﾄﾅｰ'!Print_Area</vt:lpstr>
      <vt:lpstr>'予算詳細 主契約団体'!Print_Area</vt:lpstr>
      <vt:lpstr>'予算詳細　全体'!Print_Area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cp:lastPrinted>2019-04-12T08:41:51Z</cp:lastPrinted>
  <dcterms:created xsi:type="dcterms:W3CDTF">2010-01-29T05:41:16Z</dcterms:created>
  <dcterms:modified xsi:type="dcterms:W3CDTF">2020-05-26T00:55:16Z</dcterms:modified>
</cp:coreProperties>
</file>